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4\Desktop\2025 Budget\"/>
    </mc:Choice>
  </mc:AlternateContent>
  <xr:revisionPtr revIDLastSave="0" documentId="8_{52A9AF26-22F4-4AC0-826D-D82447C3584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Budget" sheetId="1" r:id="rId1"/>
    <sheet name="Salaries" sheetId="2" r:id="rId2"/>
  </sheets>
  <definedNames>
    <definedName name="_xlnm.Print_Area" localSheetId="0">Budget!$A$1:$J$100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2" i="2" l="1"/>
  <c r="C80" i="2"/>
  <c r="C74" i="2"/>
  <c r="B66" i="2"/>
  <c r="C66" i="2" s="1"/>
  <c r="B64" i="2"/>
  <c r="C64" i="2" s="1"/>
  <c r="C63" i="2"/>
  <c r="B63" i="2"/>
  <c r="B62" i="2"/>
  <c r="C62" i="2" s="1"/>
  <c r="K61" i="2" s="1"/>
  <c r="C58" i="2"/>
  <c r="C90" i="2" s="1"/>
  <c r="D90" i="2" s="1"/>
  <c r="B58" i="2"/>
  <c r="L49" i="2"/>
  <c r="F49" i="2"/>
  <c r="J48" i="2"/>
  <c r="I48" i="2"/>
  <c r="D48" i="2"/>
  <c r="B45" i="2"/>
  <c r="E45" i="2" s="1"/>
  <c r="B44" i="2"/>
  <c r="B43" i="2"/>
  <c r="H43" i="2" s="1"/>
  <c r="K42" i="2"/>
  <c r="L42" i="2" s="1"/>
  <c r="B42" i="2"/>
  <c r="K41" i="2"/>
  <c r="L41" i="2" s="1"/>
  <c r="C41" i="2"/>
  <c r="C48" i="2" s="1"/>
  <c r="B41" i="2"/>
  <c r="B25" i="2"/>
  <c r="B36" i="2"/>
  <c r="H36" i="2" s="1"/>
  <c r="B35" i="2"/>
  <c r="H35" i="2" s="1"/>
  <c r="B34" i="2"/>
  <c r="H34" i="2" s="1"/>
  <c r="K33" i="2"/>
  <c r="L33" i="2" s="1"/>
  <c r="B33" i="2"/>
  <c r="L32" i="2"/>
  <c r="K32" i="2"/>
  <c r="C32" i="2"/>
  <c r="B32" i="2"/>
  <c r="K43" i="2" l="1"/>
  <c r="E43" i="2"/>
  <c r="F43" i="2"/>
  <c r="F45" i="2"/>
  <c r="H45" i="2"/>
  <c r="E42" i="2"/>
  <c r="F42" i="2" s="1"/>
  <c r="E44" i="2"/>
  <c r="F44" i="2" s="1"/>
  <c r="H44" i="2"/>
  <c r="B48" i="2"/>
  <c r="E41" i="2"/>
  <c r="E48" i="2" s="1"/>
  <c r="K34" i="2"/>
  <c r="L34" i="2" s="1"/>
  <c r="K35" i="2"/>
  <c r="L35" i="2" s="1"/>
  <c r="K36" i="2"/>
  <c r="L36" i="2" s="1"/>
  <c r="E33" i="2"/>
  <c r="F33" i="2" s="1"/>
  <c r="E34" i="2"/>
  <c r="F34" i="2" s="1"/>
  <c r="E35" i="2"/>
  <c r="F35" i="2"/>
  <c r="E36" i="2"/>
  <c r="F36" i="2"/>
  <c r="E32" i="2"/>
  <c r="F32" i="2" s="1"/>
  <c r="K44" i="2" l="1"/>
  <c r="L44" i="2"/>
  <c r="K45" i="2"/>
  <c r="L45" i="2"/>
  <c r="K48" i="2"/>
  <c r="L43" i="2"/>
  <c r="L48" i="2" s="1"/>
  <c r="L52" i="2" s="1"/>
  <c r="H48" i="2"/>
  <c r="F41" i="2"/>
  <c r="F48" i="2" s="1"/>
  <c r="F52" i="2" s="1"/>
  <c r="F62" i="1" l="1"/>
  <c r="F83" i="1"/>
  <c r="F80" i="1"/>
  <c r="F76" i="1"/>
  <c r="F74" i="1"/>
  <c r="F71" i="1"/>
  <c r="F61" i="1"/>
  <c r="F60" i="1"/>
  <c r="F53" i="1"/>
  <c r="F52" i="1"/>
  <c r="F41" i="1"/>
  <c r="F39" i="1"/>
  <c r="F38" i="1"/>
  <c r="F37" i="1"/>
  <c r="F36" i="1"/>
  <c r="F35" i="1"/>
  <c r="F34" i="1"/>
  <c r="F26" i="1"/>
  <c r="F24" i="1"/>
  <c r="F19" i="1"/>
  <c r="F18" i="1"/>
  <c r="F16" i="1"/>
  <c r="D95" i="1"/>
  <c r="D88" i="1"/>
  <c r="D83" i="1"/>
  <c r="D77" i="1"/>
  <c r="D68" i="1"/>
  <c r="D62" i="1"/>
  <c r="D56" i="1"/>
  <c r="D48" i="1"/>
  <c r="D42" i="1"/>
  <c r="D97" i="1" s="1"/>
  <c r="D28" i="1"/>
  <c r="D30" i="1" s="1"/>
  <c r="D99" i="1" s="1"/>
  <c r="D21" i="1"/>
  <c r="D13" i="1"/>
  <c r="E22" i="2"/>
  <c r="D22" i="2"/>
  <c r="C22" i="2"/>
  <c r="F20" i="2"/>
  <c r="F18" i="2"/>
  <c r="F22" i="2" s="1"/>
  <c r="E15" i="2"/>
  <c r="D15" i="2"/>
  <c r="C15" i="2"/>
  <c r="B15" i="2"/>
  <c r="F12" i="2"/>
  <c r="F11" i="2"/>
  <c r="F10" i="2"/>
  <c r="F9" i="2"/>
  <c r="F15" i="2" s="1"/>
  <c r="E95" i="1" l="1"/>
  <c r="E88" i="1"/>
  <c r="E83" i="1"/>
  <c r="E77" i="1"/>
  <c r="F77" i="1" s="1"/>
  <c r="E68" i="1"/>
  <c r="E62" i="1"/>
  <c r="E56" i="1"/>
  <c r="F56" i="1" s="1"/>
  <c r="E48" i="1"/>
  <c r="E42" i="1"/>
  <c r="F42" i="1" s="1"/>
  <c r="E28" i="1"/>
  <c r="F28" i="1" s="1"/>
  <c r="E21" i="1"/>
  <c r="F21" i="1" s="1"/>
  <c r="E13" i="1"/>
  <c r="E30" i="1" l="1"/>
  <c r="F30" i="1" s="1"/>
  <c r="E97" i="1"/>
  <c r="F97" i="1" s="1"/>
  <c r="E99" i="1" l="1"/>
  <c r="C42" i="1" l="1"/>
  <c r="C83" i="1"/>
  <c r="C95" i="1" l="1"/>
  <c r="C88" i="1"/>
  <c r="C77" i="1"/>
  <c r="C68" i="1"/>
  <c r="C62" i="1"/>
  <c r="C56" i="1"/>
  <c r="C48" i="1"/>
  <c r="C28" i="1"/>
  <c r="C21" i="1"/>
  <c r="C13" i="1"/>
  <c r="C97" i="1" l="1"/>
  <c r="C30" i="1"/>
  <c r="C99" i="1" l="1"/>
</calcChain>
</file>

<file path=xl/sharedStrings.xml><?xml version="1.0" encoding="utf-8"?>
<sst xmlns="http://schemas.openxmlformats.org/spreadsheetml/2006/main" count="195" uniqueCount="129">
  <si>
    <t>% CHANGE</t>
  </si>
  <si>
    <t>RECEIPTS</t>
  </si>
  <si>
    <t>RENTAL INCOME</t>
  </si>
  <si>
    <t>DWELLING RENTAL</t>
  </si>
  <si>
    <t>EXCESS UTILITIES</t>
  </si>
  <si>
    <t>NON-DWELLING RENTAL</t>
  </si>
  <si>
    <t>TOTAL</t>
  </si>
  <si>
    <t>OTHER INCOME</t>
  </si>
  <si>
    <t>INTEREST ON INVESTMENTS</t>
  </si>
  <si>
    <t xml:space="preserve"> </t>
  </si>
  <si>
    <t>HUD CONTRIBUTIONS</t>
  </si>
  <si>
    <t>TOTAL RECEIPTS</t>
  </si>
  <si>
    <t>EXPENDITURES</t>
  </si>
  <si>
    <t xml:space="preserve">ADMINISTRATIVE </t>
  </si>
  <si>
    <t>ADMINISTRATIVE SALARIES</t>
  </si>
  <si>
    <t>LEGAL</t>
  </si>
  <si>
    <t>STAFF TRAINING</t>
  </si>
  <si>
    <t>TRAVEL</t>
  </si>
  <si>
    <t>ACCOUNTING</t>
  </si>
  <si>
    <t>AUDIT</t>
  </si>
  <si>
    <t>OTHER ADMINISTRATIVE COSTS</t>
  </si>
  <si>
    <t>RESIDENT SERVICES</t>
  </si>
  <si>
    <t>SALARIES</t>
  </si>
  <si>
    <t>SUNDRY</t>
  </si>
  <si>
    <t>CONTRACT COSTS</t>
  </si>
  <si>
    <t>DESCRIPTION</t>
  </si>
  <si>
    <t>UTILITIES</t>
  </si>
  <si>
    <t>WATER</t>
  </si>
  <si>
    <t>ELECTRICITY</t>
  </si>
  <si>
    <t>GAS</t>
  </si>
  <si>
    <t>SEWER</t>
  </si>
  <si>
    <t>ORDINARY MAINTENANCE</t>
  </si>
  <si>
    <t>LABOR</t>
  </si>
  <si>
    <t>MATERIALS</t>
  </si>
  <si>
    <t>PROTECTIVE SERVICES</t>
  </si>
  <si>
    <t>GENERAL</t>
  </si>
  <si>
    <t>INSURANCE</t>
  </si>
  <si>
    <t>PMT IN LIEU OF TAXES (PILOT)</t>
  </si>
  <si>
    <t>TERMINAL LEAVE PMTS</t>
  </si>
  <si>
    <t>EMPLOYEE BENEFITS</t>
  </si>
  <si>
    <t>COLLECTION LOSSES</t>
  </si>
  <si>
    <t>OTHER</t>
  </si>
  <si>
    <t>EXTRA-ORDINARY EXPENDITURES</t>
  </si>
  <si>
    <t>CASUALTY LOSSES</t>
  </si>
  <si>
    <t>PRIOR YEAR ADJUSTMENTS</t>
  </si>
  <si>
    <t>CAPITAL EXPENDITURES</t>
  </si>
  <si>
    <t>REPLACEMENTS</t>
  </si>
  <si>
    <t>PROPERTY BETTERMENTS/ ADDITIONS</t>
  </si>
  <si>
    <t>TOTAL EXPENDITURES</t>
  </si>
  <si>
    <t>NET PROVISION FOR RESERVES</t>
  </si>
  <si>
    <t>Schedule of Salaries</t>
  </si>
  <si>
    <t>Name</t>
  </si>
  <si>
    <t>Current Salary</t>
  </si>
  <si>
    <t>Admnistrative:</t>
  </si>
  <si>
    <t>Maintenance:</t>
  </si>
  <si>
    <t>---</t>
  </si>
  <si>
    <t xml:space="preserve">Proposed Budget DRAFT </t>
  </si>
  <si>
    <t>G Garcia</t>
  </si>
  <si>
    <t>OT/ on call</t>
  </si>
  <si>
    <t>Anne Castro</t>
  </si>
  <si>
    <t>Carla Pierson</t>
  </si>
  <si>
    <t>Larena Matthews</t>
  </si>
  <si>
    <t>Total Administrative</t>
  </si>
  <si>
    <t>Total Maintenance</t>
  </si>
  <si>
    <t xml:space="preserve">Budgeted Salary </t>
  </si>
  <si>
    <t>Section 8</t>
  </si>
  <si>
    <t>Total</t>
  </si>
  <si>
    <t>Housing Choice Vouchers</t>
  </si>
  <si>
    <t>Dania Beach Housing Authority</t>
  </si>
  <si>
    <t>FRAUD RECOVERY FUNDS RETURNED</t>
  </si>
  <si>
    <t>PORTS ADMINISTERED INCOME</t>
  </si>
  <si>
    <t>HAP SUBSIDY</t>
  </si>
  <si>
    <t>USE OF HAP RESERVES FOR HAP</t>
  </si>
  <si>
    <t>ADMINISTRATIVE FEES</t>
  </si>
  <si>
    <t>USE OF ADMINISTRATIVE FEE RESERVES</t>
  </si>
  <si>
    <t>RENT</t>
  </si>
  <si>
    <t>RENT TO OWNERS</t>
  </si>
  <si>
    <t>HOUSING ASSISTANCE PAYMENTS</t>
  </si>
  <si>
    <t>HAP PAID ON PORTS ADMINISTERED</t>
  </si>
  <si>
    <t>TOTAL RENT TO OWNERS</t>
  </si>
  <si>
    <t>See salary schedule</t>
  </si>
  <si>
    <t>EXTRAORD MAINT/ CARES EXPENDITURES</t>
  </si>
  <si>
    <t>Housing Qual Sol</t>
  </si>
  <si>
    <t>HCV and Mainstream</t>
  </si>
  <si>
    <t>Notes</t>
  </si>
  <si>
    <t>AF on ports out</t>
  </si>
  <si>
    <t>COMMENTS</t>
  </si>
  <si>
    <t>No PH.  Section 8 must pay overhead.</t>
  </si>
  <si>
    <t>Expecting Mainstream program to grow.</t>
  </si>
  <si>
    <t>12 mo FY</t>
  </si>
  <si>
    <t>2023 BUDGET</t>
  </si>
  <si>
    <t>See schedule</t>
  </si>
  <si>
    <t>GenLiab, Cyber, Auto, Prop, WC</t>
  </si>
  <si>
    <t>Absorbing ports in when practical.</t>
  </si>
  <si>
    <t>FYE 12/31/2024</t>
  </si>
  <si>
    <t>No increase in 2024</t>
  </si>
  <si>
    <t xml:space="preserve">Tim Towey </t>
  </si>
  <si>
    <t>2024 BUDGET</t>
  </si>
  <si>
    <t>for the fiscal year ending December 31, 2025</t>
  </si>
  <si>
    <t>2025 BUDGET</t>
  </si>
  <si>
    <t>annualized is $18,650</t>
  </si>
  <si>
    <t>Annualized was $209,000</t>
  </si>
  <si>
    <t xml:space="preserve">Jorge Garcia </t>
  </si>
  <si>
    <t>Lareina Matthews</t>
  </si>
  <si>
    <t xml:space="preserve">2025 Payroll and Benefits Budget </t>
  </si>
  <si>
    <t>2024 Base</t>
  </si>
  <si>
    <t xml:space="preserve">2024 OT </t>
  </si>
  <si>
    <t>2024 DBQHS</t>
  </si>
  <si>
    <t>HART Pension</t>
  </si>
  <si>
    <t>2025 Base with Increase</t>
  </si>
  <si>
    <t>2025 OT</t>
  </si>
  <si>
    <t>2025 DBQHS</t>
  </si>
  <si>
    <t xml:space="preserve">Total </t>
  </si>
  <si>
    <t>Less APC J. Garcia</t>
  </si>
  <si>
    <t>Fed Taxes/SS/FICA</t>
  </si>
  <si>
    <t>BCBS</t>
  </si>
  <si>
    <t>Harford Short Term Disaibility</t>
  </si>
  <si>
    <t>Humana Vision and Dental</t>
  </si>
  <si>
    <t>FMIT Gen Liability</t>
  </si>
  <si>
    <t>Office Supplies</t>
  </si>
  <si>
    <t>Travel</t>
  </si>
  <si>
    <t xml:space="preserve">Training </t>
  </si>
  <si>
    <t xml:space="preserve">IT Expenses </t>
  </si>
  <si>
    <t>Legal</t>
  </si>
  <si>
    <t>Postage</t>
  </si>
  <si>
    <t>Phones/Network</t>
  </si>
  <si>
    <t>Printers/Postage Machines</t>
  </si>
  <si>
    <t>Monthly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</si>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</sst>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2" borderId="0"/>
    <xf numFmtId="44" fontId="1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2" borderId="0" xfId="1" applyAlignment="1">
      <alignment horizontal="left"/>
    </xf>
    <xf numFmtId="0" fontId="6" fillId="2" borderId="0" xfId="1" applyFont="1" applyAlignment="1">
      <alignment horizontal="left"/>
    </xf>
    <xf numFmtId="0" fontId="6" fillId="0" borderId="0" xfId="0" applyFont="1"/>
    <xf numFmtId="0" fontId="5" fillId="2" borderId="0" xfId="1"/>
    <xf numFmtId="0" fontId="7" fillId="2" borderId="0" xfId="1" applyFont="1"/>
    <xf numFmtId="0" fontId="6" fillId="2" borderId="0" xfId="1" applyFont="1"/>
    <xf numFmtId="0" fontId="8" fillId="0" borderId="0" xfId="0" applyFont="1"/>
    <xf numFmtId="0" fontId="1" fillId="0" borderId="0" xfId="0" applyFont="1" applyAlignment="1">
      <alignment horizontal="center"/>
    </xf>
    <xf numFmtId="39" fontId="0" fillId="0" borderId="0" xfId="0" applyNumberFormat="1"/>
    <xf numFmtId="37" fontId="5" fillId="0" borderId="0" xfId="0" applyNumberFormat="1" applyFont="1"/>
    <xf numFmtId="37" fontId="6" fillId="0" borderId="0" xfId="0" applyNumberFormat="1" applyFont="1"/>
    <xf numFmtId="37" fontId="0" fillId="0" borderId="0" xfId="0" applyNumberFormat="1"/>
    <xf numFmtId="0" fontId="9" fillId="0" borderId="0" xfId="0" applyFont="1"/>
    <xf numFmtId="37" fontId="9" fillId="0" borderId="0" xfId="0" applyNumberFormat="1" applyFont="1"/>
    <xf numFmtId="39" fontId="9" fillId="0" borderId="0" xfId="0" applyNumberFormat="1" applyFont="1"/>
    <xf numFmtId="10" fontId="0" fillId="0" borderId="0" xfId="0" applyNumberFormat="1"/>
    <xf numFmtId="10" fontId="0" fillId="0" borderId="0" xfId="0" quotePrefix="1" applyNumberFormat="1" applyAlignment="1">
      <alignment horizontal="center"/>
    </xf>
    <xf numFmtId="10" fontId="9" fillId="0" borderId="0" xfId="0" quotePrefix="1" applyNumberFormat="1" applyFont="1" applyAlignment="1">
      <alignment horizontal="center"/>
    </xf>
    <xf numFmtId="3" fontId="0" fillId="0" borderId="0" xfId="0" applyNumberFormat="1"/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horizontal="center"/>
    </xf>
    <xf numFmtId="9" fontId="0" fillId="0" borderId="0" xfId="0" applyNumberFormat="1"/>
    <xf numFmtId="0" fontId="10" fillId="0" borderId="0" xfId="0" applyFont="1"/>
    <xf numFmtId="0" fontId="0" fillId="3" borderId="0" xfId="0" applyFill="1"/>
    <xf numFmtId="7" fontId="0" fillId="0" borderId="0" xfId="2" applyNumberFormat="1" applyFont="1"/>
    <xf numFmtId="0" fontId="0" fillId="4" borderId="0" xfId="0" applyFill="1"/>
    <xf numFmtId="37" fontId="5" fillId="0" borderId="0" xfId="0" applyNumberFormat="1" applyFont="1" applyFill="1"/>
    <xf numFmtId="10" fontId="0" fillId="0" borderId="0" xfId="0" applyNumberFormat="1" applyFill="1"/>
    <xf numFmtId="0" fontId="0" fillId="0" borderId="0" xfId="0" applyFill="1"/>
    <xf numFmtId="0" fontId="9" fillId="3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7" fontId="0" fillId="0" borderId="0" xfId="0" applyNumberFormat="1"/>
    <xf numFmtId="0" fontId="0" fillId="3" borderId="0" xfId="0" applyFill="1" applyAlignment="1">
      <alignment horizontal="center"/>
    </xf>
    <xf numFmtId="0" fontId="0" fillId="0" borderId="0" xfId="0" applyAlignment="1">
      <alignment wrapText="1"/>
    </xf>
    <xf numFmtId="0" fontId="0" fillId="6" borderId="0" xfId="0" applyFill="1"/>
    <xf numFmtId="0" fontId="0" fillId="6" borderId="0" xfId="0" applyFill="1" applyAlignment="1">
      <alignment wrapText="1"/>
    </xf>
    <xf numFmtId="0" fontId="0" fillId="0" borderId="0" xfId="0" applyAlignment="1">
      <alignment horizontal="center"/>
    </xf>
    <xf numFmtId="7" fontId="0" fillId="3" borderId="0" xfId="0" applyNumberFormat="1" applyFill="1"/>
  </cellXfs>
  <cellStyles count="3">
    <cellStyle name="Currency" xfId="2" builtinId="4"/>
    <cellStyle name="Normal" xfId="0" builtinId="0"/>
    <cellStyle name="Normal_PUBLIC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7"/>
  <sheetViews>
    <sheetView tabSelected="1" workbookViewId="0">
      <selection sqref="A1:B4"/>
    </sheetView>
  </sheetViews>
  <sheetFormatPr defaultRowHeight="15" x14ac:dyDescent="0.25"/>
  <cols>
    <col min="1" max="1" width="15.7109375" customWidth="1"/>
    <col min="2" max="2" width="47.7109375" bestFit="1" customWidth="1"/>
    <col min="3" max="5" width="27.5703125" customWidth="1"/>
    <col min="6" max="6" width="13.7109375" bestFit="1" customWidth="1"/>
    <col min="7" max="7" width="14" bestFit="1" customWidth="1"/>
  </cols>
  <sheetData>
    <row r="1" spans="1:7" ht="21" x14ac:dyDescent="0.35">
      <c r="A1" s="13" t="s">
        <v>68</v>
      </c>
    </row>
    <row r="2" spans="1:7" ht="21" x14ac:dyDescent="0.35">
      <c r="A2" s="13" t="s">
        <v>67</v>
      </c>
    </row>
    <row r="3" spans="1:7" ht="21" x14ac:dyDescent="0.35">
      <c r="A3" s="13" t="s">
        <v>56</v>
      </c>
    </row>
    <row r="4" spans="1:7" ht="21" x14ac:dyDescent="0.35">
      <c r="A4" s="13" t="s">
        <v>98</v>
      </c>
    </row>
    <row r="6" spans="1:7" x14ac:dyDescent="0.25">
      <c r="C6" s="28" t="s">
        <v>89</v>
      </c>
      <c r="D6" s="28"/>
      <c r="E6" s="28"/>
    </row>
    <row r="7" spans="1:7" ht="18.75" x14ac:dyDescent="0.3">
      <c r="A7" s="1"/>
      <c r="C7" s="14" t="s">
        <v>90</v>
      </c>
      <c r="D7" s="14" t="s">
        <v>97</v>
      </c>
      <c r="E7" s="14" t="s">
        <v>99</v>
      </c>
      <c r="F7" s="14" t="s">
        <v>0</v>
      </c>
      <c r="G7" s="14" t="s">
        <v>86</v>
      </c>
    </row>
    <row r="8" spans="1:7" ht="15.75" x14ac:dyDescent="0.25">
      <c r="A8" s="2" t="s">
        <v>1</v>
      </c>
      <c r="B8" s="3"/>
      <c r="C8" s="3"/>
      <c r="D8" s="3"/>
      <c r="E8" s="3"/>
    </row>
    <row r="9" spans="1:7" ht="15.75" x14ac:dyDescent="0.25">
      <c r="A9" s="4"/>
      <c r="B9" s="5" t="s">
        <v>2</v>
      </c>
      <c r="C9" s="6"/>
      <c r="D9" s="6"/>
      <c r="E9" s="6"/>
    </row>
    <row r="10" spans="1:7" ht="15.75" x14ac:dyDescent="0.25">
      <c r="A10" s="7">
        <v>3110</v>
      </c>
      <c r="B10" s="7" t="s">
        <v>3</v>
      </c>
      <c r="C10" s="16">
        <v>0</v>
      </c>
      <c r="D10" s="16">
        <v>0</v>
      </c>
      <c r="E10" s="16">
        <v>0</v>
      </c>
      <c r="F10" s="23" t="s">
        <v>55</v>
      </c>
    </row>
    <row r="11" spans="1:7" ht="15.75" x14ac:dyDescent="0.25">
      <c r="A11" s="7">
        <v>3120</v>
      </c>
      <c r="B11" s="7" t="s">
        <v>4</v>
      </c>
      <c r="C11" s="16">
        <v>0</v>
      </c>
      <c r="D11" s="16">
        <v>0</v>
      </c>
      <c r="E11" s="16">
        <v>0</v>
      </c>
      <c r="F11" s="23" t="s">
        <v>55</v>
      </c>
    </row>
    <row r="12" spans="1:7" ht="15.75" x14ac:dyDescent="0.25">
      <c r="A12" s="7">
        <v>3190</v>
      </c>
      <c r="B12" s="7" t="s">
        <v>5</v>
      </c>
      <c r="C12" s="16">
        <v>0</v>
      </c>
      <c r="D12" s="16">
        <v>0</v>
      </c>
      <c r="E12" s="16">
        <v>0</v>
      </c>
      <c r="F12" s="23" t="s">
        <v>55</v>
      </c>
    </row>
    <row r="13" spans="1:7" ht="15.75" x14ac:dyDescent="0.25">
      <c r="A13" s="7"/>
      <c r="B13" s="8" t="s">
        <v>6</v>
      </c>
      <c r="C13" s="17">
        <f t="shared" ref="C13" si="0">SUM(C10:C12)</f>
        <v>0</v>
      </c>
      <c r="D13" s="17">
        <f>SUM(D11)</f>
        <v>0</v>
      </c>
      <c r="E13" s="17">
        <f>SUM(E11)</f>
        <v>0</v>
      </c>
      <c r="F13" s="24" t="s">
        <v>55</v>
      </c>
    </row>
    <row r="14" spans="1:7" ht="15.75" x14ac:dyDescent="0.25">
      <c r="A14" s="7"/>
      <c r="B14" s="8"/>
      <c r="C14" s="16"/>
      <c r="D14" s="16"/>
      <c r="E14" s="16"/>
    </row>
    <row r="15" spans="1:7" ht="15.75" x14ac:dyDescent="0.25">
      <c r="A15" s="7"/>
      <c r="B15" s="8" t="s">
        <v>7</v>
      </c>
      <c r="C15" s="16"/>
      <c r="D15" s="16"/>
      <c r="E15" s="16"/>
    </row>
    <row r="16" spans="1:7" ht="15.75" x14ac:dyDescent="0.25">
      <c r="A16" s="7">
        <v>3610</v>
      </c>
      <c r="B16" s="7" t="s">
        <v>8</v>
      </c>
      <c r="C16" s="16">
        <v>300</v>
      </c>
      <c r="D16" s="16">
        <v>2000</v>
      </c>
      <c r="E16" s="16">
        <v>3000</v>
      </c>
      <c r="F16" s="22">
        <f>(E16-D16)/D16</f>
        <v>0.5</v>
      </c>
    </row>
    <row r="17" spans="1:7" ht="15.75" x14ac:dyDescent="0.25">
      <c r="A17" s="7">
        <v>3690</v>
      </c>
      <c r="B17" s="7" t="s">
        <v>74</v>
      </c>
      <c r="C17" s="16">
        <v>94000</v>
      </c>
      <c r="D17" s="16">
        <v>0</v>
      </c>
      <c r="E17" s="16">
        <v>0</v>
      </c>
      <c r="F17" s="23" t="s">
        <v>55</v>
      </c>
    </row>
    <row r="18" spans="1:7" ht="15.75" x14ac:dyDescent="0.25">
      <c r="A18" s="7">
        <v>3300</v>
      </c>
      <c r="B18" s="7" t="s">
        <v>70</v>
      </c>
      <c r="C18" s="16">
        <v>0</v>
      </c>
      <c r="D18" s="16">
        <v>25000</v>
      </c>
      <c r="E18" s="16">
        <v>0</v>
      </c>
      <c r="F18" s="22">
        <f t="shared" ref="F18:F30" si="1">(E18-D18)/D18</f>
        <v>-1</v>
      </c>
    </row>
    <row r="19" spans="1:7" ht="15.75" x14ac:dyDescent="0.25">
      <c r="A19" s="7">
        <v>3690</v>
      </c>
      <c r="B19" s="7" t="s">
        <v>69</v>
      </c>
      <c r="C19" s="16">
        <v>0</v>
      </c>
      <c r="D19" s="16">
        <v>3500</v>
      </c>
      <c r="E19" s="16">
        <v>3500</v>
      </c>
      <c r="F19" s="22">
        <f t="shared" si="1"/>
        <v>0</v>
      </c>
    </row>
    <row r="20" spans="1:7" ht="15.75" x14ac:dyDescent="0.25">
      <c r="A20" s="7">
        <v>3690</v>
      </c>
      <c r="B20" s="7" t="s">
        <v>7</v>
      </c>
      <c r="C20" s="16">
        <v>0</v>
      </c>
      <c r="D20" s="16">
        <v>0</v>
      </c>
      <c r="E20" s="16">
        <v>0</v>
      </c>
      <c r="F20" s="23" t="s">
        <v>55</v>
      </c>
    </row>
    <row r="21" spans="1:7" ht="15.75" x14ac:dyDescent="0.25">
      <c r="A21" s="6"/>
      <c r="B21" s="9" t="s">
        <v>6</v>
      </c>
      <c r="C21" s="17">
        <f>SUM(C16:C20)</f>
        <v>94300</v>
      </c>
      <c r="D21" s="17">
        <f>SUM(D16:D20)</f>
        <v>30500</v>
      </c>
      <c r="E21" s="17">
        <f>SUM(E16:E20)</f>
        <v>6500</v>
      </c>
      <c r="F21" s="22">
        <f t="shared" si="1"/>
        <v>-0.78688524590163933</v>
      </c>
    </row>
    <row r="22" spans="1:7" ht="15.75" x14ac:dyDescent="0.25">
      <c r="A22" s="6"/>
      <c r="B22" s="9"/>
      <c r="C22" s="16"/>
      <c r="D22" s="16"/>
      <c r="E22" s="16"/>
      <c r="F22" s="22"/>
    </row>
    <row r="23" spans="1:7" ht="15.75" x14ac:dyDescent="0.25">
      <c r="A23" s="6" t="s">
        <v>9</v>
      </c>
      <c r="B23" s="9" t="s">
        <v>10</v>
      </c>
      <c r="C23" s="16"/>
      <c r="D23" s="16"/>
      <c r="E23" s="16"/>
      <c r="F23" s="22"/>
    </row>
    <row r="24" spans="1:7" ht="15.75" x14ac:dyDescent="0.25">
      <c r="A24" s="4">
        <v>2210</v>
      </c>
      <c r="B24" s="6" t="s">
        <v>71</v>
      </c>
      <c r="C24" s="16">
        <v>8000000</v>
      </c>
      <c r="D24" s="16">
        <v>7996500</v>
      </c>
      <c r="E24" s="16">
        <v>8100000</v>
      </c>
      <c r="F24" s="22">
        <f t="shared" si="1"/>
        <v>1.2943162633652222E-2</v>
      </c>
    </row>
    <row r="25" spans="1:7" ht="15.75" x14ac:dyDescent="0.25">
      <c r="A25" s="4"/>
      <c r="B25" s="6" t="s">
        <v>72</v>
      </c>
      <c r="C25" s="16">
        <v>0</v>
      </c>
      <c r="D25" s="16">
        <v>0</v>
      </c>
      <c r="E25" s="16">
        <v>0</v>
      </c>
      <c r="F25" s="23" t="s">
        <v>55</v>
      </c>
    </row>
    <row r="26" spans="1:7" ht="15.75" x14ac:dyDescent="0.25">
      <c r="A26" s="4">
        <v>2211</v>
      </c>
      <c r="B26" s="6" t="s">
        <v>73</v>
      </c>
      <c r="C26" s="16">
        <v>675000</v>
      </c>
      <c r="D26" s="16">
        <v>727000</v>
      </c>
      <c r="E26" s="16">
        <v>840000</v>
      </c>
      <c r="F26" s="22">
        <f t="shared" si="1"/>
        <v>0.15543328748280605</v>
      </c>
      <c r="G26" t="s">
        <v>83</v>
      </c>
    </row>
    <row r="27" spans="1:7" ht="15.75" x14ac:dyDescent="0.25">
      <c r="A27" s="4"/>
      <c r="B27" s="6"/>
      <c r="C27" s="16">
        <v>0</v>
      </c>
      <c r="D27" s="16">
        <v>0</v>
      </c>
      <c r="E27" s="16">
        <v>0</v>
      </c>
      <c r="F27" s="23" t="s">
        <v>55</v>
      </c>
    </row>
    <row r="28" spans="1:7" ht="15.75" x14ac:dyDescent="0.25">
      <c r="A28" s="6"/>
      <c r="B28" s="9" t="s">
        <v>6</v>
      </c>
      <c r="C28" s="17">
        <f>SUM(C24:C27)</f>
        <v>8675000</v>
      </c>
      <c r="D28" s="17">
        <f>SUM(D24:D27)</f>
        <v>8723500</v>
      </c>
      <c r="E28" s="17">
        <f>SUM(E24:E27)</f>
        <v>8940000</v>
      </c>
      <c r="F28" s="22">
        <f t="shared" si="1"/>
        <v>2.4818020290021208E-2</v>
      </c>
    </row>
    <row r="29" spans="1:7" ht="15.75" x14ac:dyDescent="0.25">
      <c r="A29" s="6"/>
      <c r="B29" s="9"/>
      <c r="C29" s="16"/>
      <c r="D29" s="16"/>
      <c r="E29" s="16"/>
      <c r="F29" s="22"/>
    </row>
    <row r="30" spans="1:7" ht="15.75" x14ac:dyDescent="0.25">
      <c r="A30" s="9" t="s">
        <v>11</v>
      </c>
      <c r="B30" s="9"/>
      <c r="C30" s="17">
        <f>C13+C21+C28</f>
        <v>8769300</v>
      </c>
      <c r="D30" s="17">
        <f>D13+D21+D28</f>
        <v>8754000</v>
      </c>
      <c r="E30" s="17">
        <f>E13+E21+E28</f>
        <v>8946500</v>
      </c>
      <c r="F30" s="22">
        <f t="shared" si="1"/>
        <v>2.1989947452593101E-2</v>
      </c>
    </row>
    <row r="31" spans="1:7" ht="15.75" x14ac:dyDescent="0.25">
      <c r="A31" s="6"/>
      <c r="B31" s="9"/>
      <c r="C31" s="16"/>
      <c r="D31" s="16"/>
      <c r="E31" s="16"/>
    </row>
    <row r="32" spans="1:7" ht="15.75" x14ac:dyDescent="0.25">
      <c r="A32" s="2" t="s">
        <v>12</v>
      </c>
      <c r="B32" s="6"/>
      <c r="C32" s="16"/>
      <c r="D32" s="16"/>
      <c r="E32" s="16"/>
    </row>
    <row r="33" spans="1:8" ht="15.75" x14ac:dyDescent="0.25">
      <c r="A33" s="9" t="s">
        <v>9</v>
      </c>
      <c r="B33" s="9" t="s">
        <v>13</v>
      </c>
      <c r="C33" s="16"/>
      <c r="D33" s="16"/>
      <c r="E33" s="16"/>
    </row>
    <row r="34" spans="1:8" ht="15.75" x14ac:dyDescent="0.25">
      <c r="A34" s="7">
        <v>4110</v>
      </c>
      <c r="B34" s="10" t="s">
        <v>14</v>
      </c>
      <c r="C34" s="16">
        <v>354878</v>
      </c>
      <c r="D34" s="16">
        <v>314000</v>
      </c>
      <c r="E34" s="34">
        <v>382220</v>
      </c>
      <c r="F34" s="35">
        <f>(E34-D34)/D34</f>
        <v>0.2172611464968153</v>
      </c>
      <c r="G34" s="36" t="s">
        <v>80</v>
      </c>
      <c r="H34" s="36"/>
    </row>
    <row r="35" spans="1:8" ht="15.75" x14ac:dyDescent="0.25">
      <c r="A35" s="7">
        <v>4130</v>
      </c>
      <c r="B35" s="10" t="s">
        <v>15</v>
      </c>
      <c r="C35" s="16">
        <v>1250</v>
      </c>
      <c r="D35" s="16">
        <v>23000</v>
      </c>
      <c r="E35" s="34">
        <v>10000</v>
      </c>
      <c r="F35" s="35">
        <f t="shared" ref="F35:F42" si="2">(E35-D35)/D35</f>
        <v>-0.56521739130434778</v>
      </c>
      <c r="G35" s="36" t="s">
        <v>100</v>
      </c>
      <c r="H35" s="36"/>
    </row>
    <row r="36" spans="1:8" ht="15.75" x14ac:dyDescent="0.25">
      <c r="A36" s="7">
        <v>4140</v>
      </c>
      <c r="B36" s="10" t="s">
        <v>16</v>
      </c>
      <c r="C36" s="16">
        <v>6250</v>
      </c>
      <c r="D36" s="16">
        <v>6500</v>
      </c>
      <c r="E36" s="16">
        <v>3000</v>
      </c>
      <c r="F36" s="22">
        <f t="shared" si="2"/>
        <v>-0.53846153846153844</v>
      </c>
    </row>
    <row r="37" spans="1:8" ht="15.75" x14ac:dyDescent="0.25">
      <c r="A37" s="7">
        <v>4150</v>
      </c>
      <c r="B37" s="10" t="s">
        <v>17</v>
      </c>
      <c r="C37" s="16">
        <v>3750</v>
      </c>
      <c r="D37" s="16">
        <v>5000</v>
      </c>
      <c r="E37" s="16">
        <v>3000</v>
      </c>
      <c r="F37" s="22">
        <f t="shared" si="2"/>
        <v>-0.4</v>
      </c>
    </row>
    <row r="38" spans="1:8" ht="15.75" x14ac:dyDescent="0.25">
      <c r="A38" s="7">
        <v>4170</v>
      </c>
      <c r="B38" s="10" t="s">
        <v>18</v>
      </c>
      <c r="C38" s="16">
        <v>19000</v>
      </c>
      <c r="D38" s="16">
        <v>22000</v>
      </c>
      <c r="E38" s="16">
        <v>22000</v>
      </c>
      <c r="F38" s="22">
        <f t="shared" si="2"/>
        <v>0</v>
      </c>
    </row>
    <row r="39" spans="1:8" ht="15.75" x14ac:dyDescent="0.25">
      <c r="A39" s="7">
        <v>4171</v>
      </c>
      <c r="B39" s="10" t="s">
        <v>19</v>
      </c>
      <c r="C39" s="16">
        <v>20000</v>
      </c>
      <c r="D39" s="16">
        <v>20000</v>
      </c>
      <c r="E39" s="16">
        <v>20000</v>
      </c>
      <c r="F39" s="22">
        <f t="shared" si="2"/>
        <v>0</v>
      </c>
    </row>
    <row r="40" spans="1:8" ht="15.75" x14ac:dyDescent="0.25">
      <c r="A40" s="7">
        <v>4180</v>
      </c>
      <c r="B40" s="10" t="s">
        <v>75</v>
      </c>
      <c r="C40" s="16">
        <v>0</v>
      </c>
      <c r="D40" s="16">
        <v>0</v>
      </c>
      <c r="E40" s="16">
        <v>0</v>
      </c>
      <c r="F40" s="23" t="s">
        <v>55</v>
      </c>
    </row>
    <row r="41" spans="1:8" ht="15.75" x14ac:dyDescent="0.25">
      <c r="A41" s="7">
        <v>4190</v>
      </c>
      <c r="B41" s="11" t="s">
        <v>20</v>
      </c>
      <c r="C41" s="16">
        <v>150000</v>
      </c>
      <c r="D41" s="16">
        <v>150000</v>
      </c>
      <c r="E41" s="34">
        <v>150000</v>
      </c>
      <c r="F41" s="22">
        <f t="shared" si="2"/>
        <v>0</v>
      </c>
    </row>
    <row r="42" spans="1:8" ht="15.75" x14ac:dyDescent="0.25">
      <c r="A42" s="7" t="s">
        <v>9</v>
      </c>
      <c r="B42" s="12" t="s">
        <v>6</v>
      </c>
      <c r="C42" s="17">
        <f>SUM(C34:C41)</f>
        <v>555128</v>
      </c>
      <c r="D42" s="17">
        <f>SUM(D34:D41)</f>
        <v>540500</v>
      </c>
      <c r="E42" s="17">
        <f>SUM(E34:E41)</f>
        <v>590220</v>
      </c>
      <c r="F42" s="27">
        <f t="shared" si="2"/>
        <v>9.1988899167437563E-2</v>
      </c>
    </row>
    <row r="43" spans="1:8" ht="15.75" x14ac:dyDescent="0.25">
      <c r="A43" s="7" t="s">
        <v>9</v>
      </c>
      <c r="B43" s="10" t="s">
        <v>9</v>
      </c>
      <c r="C43" s="16"/>
      <c r="D43" s="16"/>
      <c r="E43" s="16"/>
    </row>
    <row r="44" spans="1:8" ht="15.75" x14ac:dyDescent="0.25">
      <c r="A44" s="7" t="s">
        <v>9</v>
      </c>
      <c r="B44" s="12" t="s">
        <v>21</v>
      </c>
      <c r="C44" s="16"/>
      <c r="D44" s="16"/>
      <c r="E44" s="16"/>
    </row>
    <row r="45" spans="1:8" ht="15.75" x14ac:dyDescent="0.25">
      <c r="A45" s="7">
        <v>4210</v>
      </c>
      <c r="B45" s="10" t="s">
        <v>22</v>
      </c>
      <c r="C45" s="16">
        <v>0</v>
      </c>
      <c r="D45" s="16">
        <v>0</v>
      </c>
      <c r="E45" s="16">
        <v>0</v>
      </c>
      <c r="F45" s="23" t="s">
        <v>55</v>
      </c>
    </row>
    <row r="46" spans="1:8" ht="15.75" x14ac:dyDescent="0.25">
      <c r="A46" s="7">
        <v>4220</v>
      </c>
      <c r="B46" s="10" t="s">
        <v>23</v>
      </c>
      <c r="C46" s="16">
        <v>0</v>
      </c>
      <c r="D46" s="16">
        <v>0</v>
      </c>
      <c r="E46" s="16">
        <v>0</v>
      </c>
      <c r="F46" s="23" t="s">
        <v>55</v>
      </c>
    </row>
    <row r="47" spans="1:8" ht="15.75" x14ac:dyDescent="0.25">
      <c r="A47" s="7">
        <v>4230</v>
      </c>
      <c r="B47" s="10" t="s">
        <v>24</v>
      </c>
      <c r="C47" s="16">
        <v>0</v>
      </c>
      <c r="D47" s="16">
        <v>0</v>
      </c>
      <c r="E47" s="16">
        <v>0</v>
      </c>
      <c r="F47" s="23" t="s">
        <v>55</v>
      </c>
    </row>
    <row r="48" spans="1:8" ht="15.75" x14ac:dyDescent="0.25">
      <c r="A48" s="7" t="s">
        <v>9</v>
      </c>
      <c r="B48" s="12" t="s">
        <v>6</v>
      </c>
      <c r="C48" s="17">
        <f t="shared" ref="C48" si="3">SUM(C45:C47)</f>
        <v>0</v>
      </c>
      <c r="D48" s="17">
        <f>SUM(D45:D47)</f>
        <v>0</v>
      </c>
      <c r="E48" s="17">
        <f>SUM(E45:E47)</f>
        <v>0</v>
      </c>
      <c r="F48" s="24" t="s">
        <v>55</v>
      </c>
    </row>
    <row r="49" spans="1:6" ht="15.75" x14ac:dyDescent="0.25">
      <c r="A49" s="8"/>
      <c r="B49" s="12" t="s">
        <v>25</v>
      </c>
      <c r="C49" s="17"/>
      <c r="D49" s="17"/>
      <c r="E49" s="17"/>
    </row>
    <row r="50" spans="1:6" ht="15.75" x14ac:dyDescent="0.25">
      <c r="A50" s="7"/>
      <c r="B50" s="10"/>
      <c r="C50" s="16"/>
      <c r="D50" s="16"/>
      <c r="E50" s="16"/>
    </row>
    <row r="51" spans="1:6" ht="15.75" x14ac:dyDescent="0.25">
      <c r="A51" s="7"/>
      <c r="B51" s="12" t="s">
        <v>26</v>
      </c>
      <c r="C51" s="16"/>
      <c r="D51" s="16"/>
      <c r="E51" s="16"/>
    </row>
    <row r="52" spans="1:6" ht="15.75" x14ac:dyDescent="0.25">
      <c r="A52" s="7">
        <v>4310</v>
      </c>
      <c r="B52" s="10" t="s">
        <v>27</v>
      </c>
      <c r="C52" s="16">
        <v>3125</v>
      </c>
      <c r="D52" s="16">
        <v>3500</v>
      </c>
      <c r="E52" s="16">
        <v>0</v>
      </c>
      <c r="F52" s="22">
        <f t="shared" ref="F52:F53" si="4">(E52-D52)/D52</f>
        <v>-1</v>
      </c>
    </row>
    <row r="53" spans="1:6" ht="15.75" x14ac:dyDescent="0.25">
      <c r="A53" s="7">
        <v>4320</v>
      </c>
      <c r="B53" s="10" t="s">
        <v>28</v>
      </c>
      <c r="C53" s="16">
        <v>3750</v>
      </c>
      <c r="D53" s="16">
        <v>4000</v>
      </c>
      <c r="E53" s="16">
        <v>0</v>
      </c>
      <c r="F53" s="22">
        <f t="shared" si="4"/>
        <v>-1</v>
      </c>
    </row>
    <row r="54" spans="1:6" ht="15.75" x14ac:dyDescent="0.25">
      <c r="A54" s="7">
        <v>4330</v>
      </c>
      <c r="B54" s="10" t="s">
        <v>29</v>
      </c>
      <c r="C54" s="16">
        <v>0</v>
      </c>
      <c r="D54" s="16">
        <v>0</v>
      </c>
      <c r="E54" s="16">
        <v>0</v>
      </c>
      <c r="F54" s="23" t="s">
        <v>55</v>
      </c>
    </row>
    <row r="55" spans="1:6" ht="15.75" x14ac:dyDescent="0.25">
      <c r="A55" s="7">
        <v>4390</v>
      </c>
      <c r="B55" s="11" t="s">
        <v>30</v>
      </c>
      <c r="C55" s="16">
        <v>0</v>
      </c>
      <c r="D55" s="16">
        <v>0</v>
      </c>
      <c r="E55" s="16">
        <v>0</v>
      </c>
      <c r="F55" s="23" t="s">
        <v>55</v>
      </c>
    </row>
    <row r="56" spans="1:6" ht="15.75" x14ac:dyDescent="0.25">
      <c r="A56" s="7" t="s">
        <v>9</v>
      </c>
      <c r="B56" s="12" t="s">
        <v>6</v>
      </c>
      <c r="C56" s="17">
        <f>SUM(C52:C55)</f>
        <v>6875</v>
      </c>
      <c r="D56" s="17">
        <f>SUM(D52:D55)</f>
        <v>7500</v>
      </c>
      <c r="E56" s="17">
        <f>SUM(E52:E55)</f>
        <v>0</v>
      </c>
      <c r="F56" s="27">
        <f t="shared" ref="F56" si="5">(E56-D56)/D56</f>
        <v>-1</v>
      </c>
    </row>
    <row r="57" spans="1:6" ht="15.75" x14ac:dyDescent="0.25">
      <c r="A57" s="6"/>
      <c r="B57" s="6"/>
      <c r="C57" s="16"/>
      <c r="D57" s="16"/>
      <c r="E57" s="16"/>
    </row>
    <row r="58" spans="1:6" ht="15.75" x14ac:dyDescent="0.25">
      <c r="A58" s="6"/>
      <c r="B58" s="9" t="s">
        <v>31</v>
      </c>
      <c r="C58" s="16"/>
      <c r="D58" s="16"/>
      <c r="E58" s="16"/>
    </row>
    <row r="59" spans="1:6" ht="15.75" x14ac:dyDescent="0.25">
      <c r="A59" s="4">
        <v>4410</v>
      </c>
      <c r="B59" s="6" t="s">
        <v>32</v>
      </c>
      <c r="C59" s="16">
        <v>0</v>
      </c>
      <c r="D59" s="16">
        <v>0</v>
      </c>
      <c r="E59" s="16">
        <v>0</v>
      </c>
      <c r="F59" s="23" t="s">
        <v>55</v>
      </c>
    </row>
    <row r="60" spans="1:6" ht="15.75" x14ac:dyDescent="0.25">
      <c r="A60" s="4">
        <v>4420</v>
      </c>
      <c r="B60" s="6" t="s">
        <v>33</v>
      </c>
      <c r="C60" s="16">
        <v>1250</v>
      </c>
      <c r="D60" s="16">
        <v>1500</v>
      </c>
      <c r="E60" s="16">
        <v>1500</v>
      </c>
      <c r="F60" s="22">
        <f t="shared" ref="F60:F62" si="6">(E60-D60)/D60</f>
        <v>0</v>
      </c>
    </row>
    <row r="61" spans="1:6" ht="15.75" x14ac:dyDescent="0.25">
      <c r="A61" s="4">
        <v>4430</v>
      </c>
      <c r="B61" s="6" t="s">
        <v>24</v>
      </c>
      <c r="C61" s="16">
        <v>2500</v>
      </c>
      <c r="D61" s="16">
        <v>3000</v>
      </c>
      <c r="E61" s="16">
        <v>3000</v>
      </c>
      <c r="F61" s="22">
        <f t="shared" si="6"/>
        <v>0</v>
      </c>
    </row>
    <row r="62" spans="1:6" ht="15.75" x14ac:dyDescent="0.25">
      <c r="A62" s="6"/>
      <c r="B62" s="9" t="s">
        <v>6</v>
      </c>
      <c r="C62" s="17">
        <f>SUM(C59:C61)</f>
        <v>3750</v>
      </c>
      <c r="D62" s="17">
        <f>SUM(D59:D61)</f>
        <v>4500</v>
      </c>
      <c r="E62" s="17">
        <f>SUM(E59:E61)</f>
        <v>4500</v>
      </c>
      <c r="F62" s="27">
        <f t="shared" si="6"/>
        <v>0</v>
      </c>
    </row>
    <row r="63" spans="1:6" ht="15.75" x14ac:dyDescent="0.25">
      <c r="A63" s="6"/>
      <c r="B63" s="6"/>
      <c r="C63" s="16"/>
      <c r="D63" s="16"/>
      <c r="E63" s="16"/>
    </row>
    <row r="64" spans="1:6" ht="15.75" x14ac:dyDescent="0.25">
      <c r="A64" s="6"/>
      <c r="B64" s="9" t="s">
        <v>34</v>
      </c>
      <c r="C64" s="16"/>
      <c r="D64" s="16"/>
      <c r="E64" s="16"/>
    </row>
    <row r="65" spans="1:10" ht="15.75" x14ac:dyDescent="0.25">
      <c r="A65" s="4">
        <v>4460</v>
      </c>
      <c r="B65" s="6" t="s">
        <v>32</v>
      </c>
      <c r="C65" s="16">
        <v>0</v>
      </c>
      <c r="D65" s="16">
        <v>0</v>
      </c>
      <c r="E65" s="16">
        <v>0</v>
      </c>
      <c r="F65" s="23" t="s">
        <v>55</v>
      </c>
    </row>
    <row r="66" spans="1:10" ht="15.75" x14ac:dyDescent="0.25">
      <c r="A66" s="4">
        <v>4470</v>
      </c>
      <c r="B66" s="6" t="s">
        <v>33</v>
      </c>
      <c r="C66" s="16">
        <v>0</v>
      </c>
      <c r="D66" s="16">
        <v>0</v>
      </c>
      <c r="E66" s="16">
        <v>0</v>
      </c>
      <c r="F66" s="23" t="s">
        <v>55</v>
      </c>
    </row>
    <row r="67" spans="1:10" ht="15.75" x14ac:dyDescent="0.25">
      <c r="A67" s="4">
        <v>4480</v>
      </c>
      <c r="B67" s="6" t="s">
        <v>24</v>
      </c>
      <c r="C67" s="16">
        <v>0</v>
      </c>
      <c r="D67" s="16">
        <v>0</v>
      </c>
      <c r="E67" s="16">
        <v>0</v>
      </c>
      <c r="F67" s="23" t="s">
        <v>55</v>
      </c>
    </row>
    <row r="68" spans="1:10" ht="15.75" x14ac:dyDescent="0.25">
      <c r="A68" s="6"/>
      <c r="B68" s="9" t="s">
        <v>6</v>
      </c>
      <c r="C68" s="17">
        <f t="shared" ref="C68" si="7">SUM(C65:C67)</f>
        <v>0</v>
      </c>
      <c r="D68" s="17">
        <f>SUM(D65:D67)</f>
        <v>0</v>
      </c>
      <c r="E68" s="17">
        <f>SUM(E65:E67)</f>
        <v>0</v>
      </c>
      <c r="F68" s="24" t="s">
        <v>55</v>
      </c>
    </row>
    <row r="69" spans="1:10" ht="15.75" x14ac:dyDescent="0.25">
      <c r="A69" s="6"/>
      <c r="B69" s="6"/>
      <c r="C69" s="16"/>
      <c r="D69" s="16"/>
      <c r="E69" s="16"/>
    </row>
    <row r="70" spans="1:10" ht="15.75" x14ac:dyDescent="0.25">
      <c r="A70" s="6"/>
      <c r="B70" s="9" t="s">
        <v>35</v>
      </c>
      <c r="C70" s="16"/>
      <c r="D70" s="16"/>
      <c r="E70" s="16"/>
    </row>
    <row r="71" spans="1:10" ht="15.75" x14ac:dyDescent="0.25">
      <c r="A71" s="4">
        <v>4510</v>
      </c>
      <c r="B71" s="6" t="s">
        <v>36</v>
      </c>
      <c r="C71" s="16">
        <v>19684</v>
      </c>
      <c r="D71" s="16">
        <v>25000</v>
      </c>
      <c r="E71" s="34">
        <v>19740</v>
      </c>
      <c r="F71" s="22">
        <f t="shared" ref="F71" si="8">(E71-D71)/D71</f>
        <v>-0.2104</v>
      </c>
      <c r="G71" t="s">
        <v>92</v>
      </c>
      <c r="J71" s="36"/>
    </row>
    <row r="72" spans="1:10" ht="15.75" x14ac:dyDescent="0.25">
      <c r="A72" s="4">
        <v>4520</v>
      </c>
      <c r="B72" s="6" t="s">
        <v>37</v>
      </c>
      <c r="C72" s="16">
        <v>0</v>
      </c>
      <c r="D72" s="16">
        <v>0</v>
      </c>
      <c r="E72" s="16">
        <v>0</v>
      </c>
      <c r="F72" s="23" t="s">
        <v>55</v>
      </c>
    </row>
    <row r="73" spans="1:10" ht="15.75" x14ac:dyDescent="0.25">
      <c r="A73" s="4">
        <v>4530</v>
      </c>
      <c r="B73" s="6" t="s">
        <v>38</v>
      </c>
      <c r="C73" s="16">
        <v>0</v>
      </c>
      <c r="D73" s="16">
        <v>0</v>
      </c>
      <c r="E73" s="16">
        <v>0</v>
      </c>
      <c r="F73" s="23" t="s">
        <v>55</v>
      </c>
    </row>
    <row r="74" spans="1:10" ht="15.75" x14ac:dyDescent="0.25">
      <c r="A74" s="4">
        <v>4540</v>
      </c>
      <c r="B74" s="6" t="s">
        <v>39</v>
      </c>
      <c r="C74" s="16">
        <v>155050</v>
      </c>
      <c r="D74" s="16">
        <v>120000</v>
      </c>
      <c r="E74" s="34">
        <v>195324</v>
      </c>
      <c r="F74" s="22">
        <f t="shared" ref="F74:F77" si="9">(E74-D74)/D74</f>
        <v>0.62770000000000004</v>
      </c>
      <c r="G74" t="s">
        <v>91</v>
      </c>
      <c r="H74" t="s">
        <v>101</v>
      </c>
    </row>
    <row r="75" spans="1:10" ht="15.75" x14ac:dyDescent="0.25">
      <c r="A75" s="4">
        <v>4570</v>
      </c>
      <c r="B75" s="6" t="s">
        <v>40</v>
      </c>
      <c r="C75" s="16">
        <v>0</v>
      </c>
      <c r="D75" s="16">
        <v>0</v>
      </c>
      <c r="E75" s="16">
        <v>0</v>
      </c>
      <c r="F75" s="23" t="s">
        <v>55</v>
      </c>
    </row>
    <row r="76" spans="1:10" ht="15.75" x14ac:dyDescent="0.25">
      <c r="A76" s="4">
        <v>4590</v>
      </c>
      <c r="B76" s="6" t="s">
        <v>41</v>
      </c>
      <c r="C76" s="16">
        <v>28000</v>
      </c>
      <c r="D76" s="16">
        <v>35000</v>
      </c>
      <c r="E76" s="16">
        <v>35000</v>
      </c>
      <c r="F76" s="22">
        <f t="shared" si="9"/>
        <v>0</v>
      </c>
      <c r="G76" t="s">
        <v>85</v>
      </c>
    </row>
    <row r="77" spans="1:10" ht="15.75" x14ac:dyDescent="0.25">
      <c r="A77" s="6"/>
      <c r="B77" s="9" t="s">
        <v>6</v>
      </c>
      <c r="C77" s="17">
        <f t="shared" ref="C77" si="10">SUM(C71:C76)</f>
        <v>202734</v>
      </c>
      <c r="D77" s="17">
        <f>SUM(D71:D76)</f>
        <v>180000</v>
      </c>
      <c r="E77" s="17">
        <f>SUM(E71:E76)</f>
        <v>250064</v>
      </c>
      <c r="F77" s="27">
        <f t="shared" si="9"/>
        <v>0.38924444444444445</v>
      </c>
    </row>
    <row r="78" spans="1:10" ht="15.75" x14ac:dyDescent="0.25">
      <c r="A78" s="6"/>
      <c r="B78" s="9"/>
      <c r="C78" s="17"/>
      <c r="D78" s="17"/>
      <c r="E78" s="17"/>
      <c r="F78" s="27"/>
    </row>
    <row r="79" spans="1:10" ht="15.75" x14ac:dyDescent="0.25">
      <c r="A79" s="6"/>
      <c r="B79" s="9" t="s">
        <v>76</v>
      </c>
      <c r="C79" s="17"/>
      <c r="D79" s="17"/>
      <c r="E79" s="17"/>
      <c r="F79" s="27"/>
    </row>
    <row r="80" spans="1:10" ht="15.75" x14ac:dyDescent="0.25">
      <c r="A80" s="4">
        <v>4715</v>
      </c>
      <c r="B80" s="6" t="s">
        <v>77</v>
      </c>
      <c r="C80" s="16">
        <v>8000000</v>
      </c>
      <c r="D80" s="16">
        <v>8000000</v>
      </c>
      <c r="E80" s="16">
        <v>8103700</v>
      </c>
      <c r="F80" s="22">
        <f t="shared" ref="F80" si="11">(E80-D80)/D80</f>
        <v>1.29625E-2</v>
      </c>
    </row>
    <row r="81" spans="1:6" ht="15.75" x14ac:dyDescent="0.25">
      <c r="A81" s="4">
        <v>4716</v>
      </c>
      <c r="B81" s="6" t="s">
        <v>69</v>
      </c>
      <c r="C81" s="16">
        <v>0</v>
      </c>
      <c r="D81" s="16">
        <v>-3500</v>
      </c>
      <c r="E81" s="16">
        <v>-3700</v>
      </c>
      <c r="F81" s="23" t="s">
        <v>55</v>
      </c>
    </row>
    <row r="82" spans="1:6" ht="15.75" x14ac:dyDescent="0.25">
      <c r="A82" s="4">
        <v>4718</v>
      </c>
      <c r="B82" s="6" t="s">
        <v>78</v>
      </c>
      <c r="C82" s="16">
        <v>0</v>
      </c>
      <c r="D82" s="16">
        <v>25000</v>
      </c>
      <c r="E82" s="34">
        <v>0</v>
      </c>
      <c r="F82" s="23" t="s">
        <v>55</v>
      </c>
    </row>
    <row r="83" spans="1:6" ht="15.75" x14ac:dyDescent="0.25">
      <c r="A83" s="6"/>
      <c r="B83" s="9" t="s">
        <v>79</v>
      </c>
      <c r="C83" s="17">
        <f t="shared" ref="C83" si="12">SUM(C80:C82)</f>
        <v>8000000</v>
      </c>
      <c r="D83" s="17">
        <f>SUM(D80:D82)</f>
        <v>8021500</v>
      </c>
      <c r="E83" s="17">
        <f>SUM(E80:E82)</f>
        <v>8100000</v>
      </c>
      <c r="F83" s="27">
        <f t="shared" ref="F83" si="13">(E83-D83)/D83</f>
        <v>9.7861995886056232E-3</v>
      </c>
    </row>
    <row r="84" spans="1:6" ht="15.75" x14ac:dyDescent="0.25">
      <c r="A84" s="6"/>
      <c r="B84" s="6"/>
      <c r="C84" s="16"/>
      <c r="D84" s="16"/>
      <c r="E84" s="16"/>
    </row>
    <row r="85" spans="1:6" ht="15.75" x14ac:dyDescent="0.25">
      <c r="A85" s="6"/>
      <c r="B85" s="9" t="s">
        <v>42</v>
      </c>
      <c r="C85" s="16"/>
      <c r="D85" s="16"/>
      <c r="E85" s="16"/>
    </row>
    <row r="86" spans="1:6" ht="15.75" x14ac:dyDescent="0.25">
      <c r="A86" s="4">
        <v>4610</v>
      </c>
      <c r="B86" s="6" t="s">
        <v>81</v>
      </c>
      <c r="C86" s="16">
        <v>0</v>
      </c>
      <c r="D86" s="16">
        <v>0</v>
      </c>
      <c r="E86" s="16">
        <v>0</v>
      </c>
      <c r="F86" s="23" t="s">
        <v>55</v>
      </c>
    </row>
    <row r="87" spans="1:6" ht="15.75" x14ac:dyDescent="0.25">
      <c r="A87" s="4">
        <v>4620</v>
      </c>
      <c r="B87" s="6" t="s">
        <v>43</v>
      </c>
      <c r="C87" s="16">
        <v>0</v>
      </c>
      <c r="D87" s="16">
        <v>0</v>
      </c>
      <c r="E87" s="16">
        <v>0</v>
      </c>
      <c r="F87" s="23" t="s">
        <v>55</v>
      </c>
    </row>
    <row r="88" spans="1:6" ht="15.75" x14ac:dyDescent="0.25">
      <c r="A88" s="6"/>
      <c r="B88" s="9" t="s">
        <v>6</v>
      </c>
      <c r="C88" s="17">
        <f t="shared" ref="C88" si="14">SUM(C86:C87)</f>
        <v>0</v>
      </c>
      <c r="D88" s="17">
        <f>SUM(D86:D87)</f>
        <v>0</v>
      </c>
      <c r="E88" s="17">
        <f>SUM(E86:E87)</f>
        <v>0</v>
      </c>
      <c r="F88" s="23" t="s">
        <v>55</v>
      </c>
    </row>
    <row r="89" spans="1:6" ht="15.75" x14ac:dyDescent="0.25">
      <c r="A89" s="6"/>
      <c r="B89" s="9"/>
      <c r="C89" s="16"/>
      <c r="D89" s="16"/>
      <c r="E89" s="16"/>
    </row>
    <row r="90" spans="1:6" ht="15.75" x14ac:dyDescent="0.25">
      <c r="A90" s="4">
        <v>6010</v>
      </c>
      <c r="B90" s="6" t="s">
        <v>44</v>
      </c>
      <c r="C90" s="17">
        <v>0</v>
      </c>
      <c r="D90" s="17">
        <v>0</v>
      </c>
      <c r="E90" s="17">
        <v>0</v>
      </c>
      <c r="F90" s="24" t="s">
        <v>55</v>
      </c>
    </row>
    <row r="91" spans="1:6" ht="15.75" x14ac:dyDescent="0.25">
      <c r="A91" s="6"/>
      <c r="B91" s="6"/>
      <c r="C91" s="16"/>
      <c r="D91" s="16"/>
      <c r="E91" s="16"/>
    </row>
    <row r="92" spans="1:6" ht="15.75" x14ac:dyDescent="0.25">
      <c r="A92" s="6"/>
      <c r="B92" s="9" t="s">
        <v>45</v>
      </c>
      <c r="C92" s="16"/>
      <c r="D92" s="16"/>
      <c r="E92" s="16"/>
    </row>
    <row r="93" spans="1:6" ht="15.75" x14ac:dyDescent="0.25">
      <c r="A93" s="4">
        <v>7520</v>
      </c>
      <c r="B93" s="6" t="s">
        <v>46</v>
      </c>
      <c r="C93" s="16">
        <v>0</v>
      </c>
      <c r="D93" s="16">
        <v>0</v>
      </c>
      <c r="E93" s="16">
        <v>0</v>
      </c>
      <c r="F93" s="23" t="s">
        <v>55</v>
      </c>
    </row>
    <row r="94" spans="1:6" ht="15.75" x14ac:dyDescent="0.25">
      <c r="A94" s="4">
        <v>7540</v>
      </c>
      <c r="B94" s="6" t="s">
        <v>47</v>
      </c>
      <c r="C94" s="16">
        <v>0</v>
      </c>
      <c r="D94" s="16">
        <v>0</v>
      </c>
      <c r="E94" s="16">
        <v>0</v>
      </c>
      <c r="F94" s="23" t="s">
        <v>55</v>
      </c>
    </row>
    <row r="95" spans="1:6" ht="15.75" x14ac:dyDescent="0.25">
      <c r="A95" s="6"/>
      <c r="B95" s="9" t="s">
        <v>6</v>
      </c>
      <c r="C95" s="17">
        <f>SUM(C93:C94)</f>
        <v>0</v>
      </c>
      <c r="D95" s="17">
        <f>SUM(D93:D94)</f>
        <v>0</v>
      </c>
      <c r="E95" s="17">
        <f>SUM(E93:E94)</f>
        <v>0</v>
      </c>
      <c r="F95" s="24" t="s">
        <v>55</v>
      </c>
    </row>
    <row r="96" spans="1:6" ht="15.75" x14ac:dyDescent="0.25">
      <c r="A96" s="6"/>
      <c r="B96" s="6"/>
      <c r="C96" s="16"/>
      <c r="D96" s="16"/>
      <c r="E96" s="16"/>
    </row>
    <row r="97" spans="1:6" ht="15.75" x14ac:dyDescent="0.25">
      <c r="A97" s="9" t="s">
        <v>48</v>
      </c>
      <c r="B97" s="6"/>
      <c r="C97" s="17">
        <f>C42+C48+C56+C62+C68+C77+C83+C88+C90+C95</f>
        <v>8768487</v>
      </c>
      <c r="D97" s="17">
        <f t="shared" ref="D97:E97" si="15">D42+D48+D56+D62+D68+D77+D83+D88+D90+D95</f>
        <v>8754000</v>
      </c>
      <c r="E97" s="17">
        <f t="shared" si="15"/>
        <v>8944784</v>
      </c>
      <c r="F97" s="27">
        <f t="shared" ref="F97" si="16">(E97-D97)/D97</f>
        <v>2.1793922778158555E-2</v>
      </c>
    </row>
    <row r="98" spans="1:6" x14ac:dyDescent="0.25">
      <c r="C98" s="18"/>
      <c r="D98" s="18"/>
      <c r="E98" s="18"/>
    </row>
    <row r="99" spans="1:6" ht="15.75" x14ac:dyDescent="0.25">
      <c r="A99" s="9" t="s">
        <v>49</v>
      </c>
      <c r="B99" s="6"/>
      <c r="C99" s="17">
        <f>C30-C97</f>
        <v>813</v>
      </c>
      <c r="D99" s="17">
        <f>D30-D97</f>
        <v>0</v>
      </c>
      <c r="E99" s="17">
        <f>E30-E97</f>
        <v>1716</v>
      </c>
      <c r="F99" s="23" t="s">
        <v>55</v>
      </c>
    </row>
    <row r="100" spans="1:6" x14ac:dyDescent="0.25">
      <c r="C100" s="18"/>
      <c r="D100" s="18"/>
      <c r="E100" s="18"/>
    </row>
    <row r="101" spans="1:6" x14ac:dyDescent="0.25">
      <c r="B101" s="19" t="s">
        <v>84</v>
      </c>
      <c r="C101" s="18"/>
      <c r="D101" s="18"/>
      <c r="E101" s="18"/>
    </row>
    <row r="102" spans="1:6" x14ac:dyDescent="0.25">
      <c r="B102" t="s">
        <v>87</v>
      </c>
      <c r="C102" s="18"/>
      <c r="D102" s="18"/>
      <c r="E102" s="18"/>
    </row>
    <row r="103" spans="1:6" x14ac:dyDescent="0.25">
      <c r="B103" t="s">
        <v>93</v>
      </c>
      <c r="C103" s="18"/>
      <c r="D103" s="18"/>
      <c r="E103" s="18"/>
    </row>
    <row r="104" spans="1:6" x14ac:dyDescent="0.25">
      <c r="B104" t="s">
        <v>88</v>
      </c>
      <c r="C104" s="18"/>
      <c r="D104" s="18"/>
      <c r="E104" s="18"/>
    </row>
    <row r="105" spans="1:6" x14ac:dyDescent="0.25">
      <c r="C105" s="18"/>
      <c r="D105" s="18"/>
      <c r="E105" s="18"/>
    </row>
    <row r="106" spans="1:6" x14ac:dyDescent="0.25">
      <c r="C106" s="18"/>
      <c r="D106" s="18"/>
      <c r="E106" s="18"/>
    </row>
    <row r="107" spans="1:6" x14ac:dyDescent="0.25">
      <c r="C107" s="18"/>
      <c r="D107" s="18"/>
      <c r="E107" s="18"/>
    </row>
    <row r="108" spans="1:6" x14ac:dyDescent="0.25">
      <c r="C108" s="18"/>
      <c r="D108" s="18"/>
      <c r="E108" s="18"/>
    </row>
    <row r="109" spans="1:6" x14ac:dyDescent="0.25">
      <c r="C109" s="18"/>
      <c r="D109" s="18"/>
      <c r="E109" s="18"/>
    </row>
    <row r="110" spans="1:6" x14ac:dyDescent="0.25">
      <c r="C110" s="18"/>
      <c r="D110" s="18"/>
      <c r="E110" s="18"/>
    </row>
    <row r="111" spans="1:6" x14ac:dyDescent="0.25">
      <c r="C111" s="18"/>
      <c r="D111" s="18"/>
      <c r="E111" s="18"/>
    </row>
    <row r="112" spans="1:6" x14ac:dyDescent="0.25">
      <c r="C112" s="18"/>
      <c r="D112" s="18"/>
      <c r="E112" s="18"/>
    </row>
    <row r="113" spans="3:5" x14ac:dyDescent="0.25">
      <c r="C113" s="18"/>
      <c r="D113" s="18"/>
      <c r="E113" s="18"/>
    </row>
    <row r="114" spans="3:5" x14ac:dyDescent="0.25">
      <c r="C114" s="18"/>
      <c r="D114" s="18"/>
      <c r="E114" s="18"/>
    </row>
    <row r="115" spans="3:5" x14ac:dyDescent="0.25">
      <c r="C115" s="18"/>
      <c r="D115" s="18"/>
      <c r="E115" s="18"/>
    </row>
    <row r="116" spans="3:5" x14ac:dyDescent="0.25">
      <c r="C116" s="18"/>
      <c r="D116" s="18"/>
      <c r="E116" s="18"/>
    </row>
    <row r="117" spans="3:5" x14ac:dyDescent="0.25">
      <c r="C117" s="18"/>
      <c r="D117" s="18"/>
      <c r="E117" s="18"/>
    </row>
    <row r="118" spans="3:5" x14ac:dyDescent="0.25">
      <c r="C118" s="18"/>
      <c r="D118" s="18"/>
      <c r="E118" s="18"/>
    </row>
    <row r="119" spans="3:5" x14ac:dyDescent="0.25">
      <c r="C119" s="18"/>
      <c r="D119" s="18"/>
      <c r="E119" s="18"/>
    </row>
    <row r="120" spans="3:5" x14ac:dyDescent="0.25">
      <c r="C120" s="18"/>
      <c r="D120" s="18"/>
      <c r="E120" s="18"/>
    </row>
    <row r="121" spans="3:5" x14ac:dyDescent="0.25">
      <c r="C121" s="18"/>
      <c r="D121" s="18"/>
      <c r="E121" s="18"/>
    </row>
    <row r="122" spans="3:5" x14ac:dyDescent="0.25">
      <c r="C122" s="18"/>
      <c r="D122" s="18"/>
      <c r="E122" s="18"/>
    </row>
    <row r="123" spans="3:5" x14ac:dyDescent="0.25">
      <c r="C123" s="18"/>
      <c r="D123" s="18"/>
      <c r="E123" s="18"/>
    </row>
    <row r="124" spans="3:5" x14ac:dyDescent="0.25">
      <c r="C124" s="18"/>
      <c r="D124" s="18"/>
      <c r="E124" s="18"/>
    </row>
    <row r="125" spans="3:5" x14ac:dyDescent="0.25">
      <c r="C125" s="18"/>
      <c r="D125" s="18"/>
      <c r="E125" s="18"/>
    </row>
    <row r="126" spans="3:5" x14ac:dyDescent="0.25">
      <c r="C126" s="18"/>
      <c r="D126" s="18"/>
      <c r="E126" s="18"/>
    </row>
    <row r="127" spans="3:5" x14ac:dyDescent="0.25">
      <c r="C127" s="18"/>
      <c r="D127" s="18"/>
      <c r="E127" s="18"/>
    </row>
    <row r="128" spans="3:5" x14ac:dyDescent="0.25">
      <c r="C128" s="18"/>
      <c r="D128" s="18"/>
      <c r="E128" s="18"/>
    </row>
    <row r="129" spans="3:5" x14ac:dyDescent="0.25">
      <c r="C129" s="18"/>
      <c r="D129" s="18"/>
      <c r="E129" s="18"/>
    </row>
    <row r="130" spans="3:5" x14ac:dyDescent="0.25">
      <c r="C130" s="18"/>
      <c r="D130" s="18"/>
      <c r="E130" s="18"/>
    </row>
    <row r="131" spans="3:5" x14ac:dyDescent="0.25">
      <c r="C131" s="18"/>
      <c r="D131" s="18"/>
      <c r="E131" s="18"/>
    </row>
    <row r="132" spans="3:5" x14ac:dyDescent="0.25">
      <c r="C132" s="18"/>
      <c r="D132" s="18"/>
      <c r="E132" s="18"/>
    </row>
    <row r="133" spans="3:5" x14ac:dyDescent="0.25">
      <c r="C133" s="18"/>
      <c r="D133" s="18"/>
      <c r="E133" s="18"/>
    </row>
    <row r="134" spans="3:5" x14ac:dyDescent="0.25">
      <c r="C134" s="18"/>
      <c r="D134" s="18"/>
      <c r="E134" s="18"/>
    </row>
    <row r="135" spans="3:5" x14ac:dyDescent="0.25">
      <c r="C135" s="18"/>
      <c r="D135" s="18"/>
      <c r="E135" s="18"/>
    </row>
    <row r="136" spans="3:5" x14ac:dyDescent="0.25">
      <c r="C136" s="18"/>
      <c r="D136" s="18"/>
      <c r="E136" s="18"/>
    </row>
    <row r="137" spans="3:5" x14ac:dyDescent="0.25">
      <c r="C137" s="18"/>
      <c r="D137" s="18"/>
      <c r="E137" s="18"/>
    </row>
    <row r="138" spans="3:5" x14ac:dyDescent="0.25">
      <c r="C138" s="18"/>
      <c r="D138" s="18"/>
      <c r="E138" s="18"/>
    </row>
    <row r="139" spans="3:5" x14ac:dyDescent="0.25">
      <c r="C139" s="18"/>
      <c r="D139" s="18"/>
      <c r="E139" s="18"/>
    </row>
    <row r="140" spans="3:5" x14ac:dyDescent="0.25">
      <c r="C140" s="18"/>
      <c r="D140" s="18"/>
      <c r="E140" s="18"/>
    </row>
    <row r="141" spans="3:5" x14ac:dyDescent="0.25">
      <c r="C141" s="18"/>
      <c r="D141" s="18"/>
      <c r="E141" s="18"/>
    </row>
    <row r="142" spans="3:5" x14ac:dyDescent="0.25">
      <c r="C142" s="18"/>
      <c r="D142" s="18"/>
      <c r="E142" s="18"/>
    </row>
    <row r="143" spans="3:5" x14ac:dyDescent="0.25">
      <c r="C143" s="18"/>
      <c r="D143" s="18"/>
      <c r="E143" s="18"/>
    </row>
    <row r="144" spans="3:5" x14ac:dyDescent="0.25">
      <c r="C144" s="18"/>
      <c r="D144" s="18"/>
      <c r="E144" s="18"/>
    </row>
    <row r="145" spans="3:5" x14ac:dyDescent="0.25">
      <c r="C145" s="18"/>
      <c r="D145" s="18"/>
      <c r="E145" s="18"/>
    </row>
    <row r="146" spans="3:5" x14ac:dyDescent="0.25">
      <c r="C146" s="18"/>
      <c r="D146" s="18"/>
      <c r="E146" s="18"/>
    </row>
    <row r="147" spans="3:5" x14ac:dyDescent="0.25">
      <c r="C147" s="18"/>
      <c r="D147" s="18"/>
      <c r="E147" s="18"/>
    </row>
    <row r="148" spans="3:5" x14ac:dyDescent="0.25">
      <c r="C148" s="18"/>
      <c r="D148" s="18"/>
      <c r="E148" s="18"/>
    </row>
    <row r="149" spans="3:5" x14ac:dyDescent="0.25">
      <c r="C149" s="18"/>
      <c r="D149" s="18"/>
      <c r="E149" s="18"/>
    </row>
    <row r="150" spans="3:5" x14ac:dyDescent="0.25">
      <c r="C150" s="18"/>
      <c r="D150" s="18"/>
      <c r="E150" s="18"/>
    </row>
    <row r="151" spans="3:5" x14ac:dyDescent="0.25">
      <c r="C151" s="18"/>
      <c r="D151" s="18"/>
      <c r="E151" s="18"/>
    </row>
    <row r="152" spans="3:5" x14ac:dyDescent="0.25">
      <c r="C152" s="18"/>
      <c r="D152" s="18"/>
      <c r="E152" s="18"/>
    </row>
    <row r="153" spans="3:5" x14ac:dyDescent="0.25">
      <c r="C153" s="18"/>
      <c r="D153" s="18"/>
      <c r="E153" s="18"/>
    </row>
    <row r="154" spans="3:5" x14ac:dyDescent="0.25">
      <c r="C154" s="18"/>
      <c r="D154" s="18"/>
      <c r="E154" s="18"/>
    </row>
    <row r="155" spans="3:5" x14ac:dyDescent="0.25">
      <c r="C155" s="18"/>
      <c r="D155" s="18"/>
      <c r="E155" s="18"/>
    </row>
    <row r="156" spans="3:5" x14ac:dyDescent="0.25">
      <c r="C156" s="18"/>
      <c r="D156" s="18"/>
      <c r="E156" s="18"/>
    </row>
    <row r="157" spans="3:5" x14ac:dyDescent="0.25">
      <c r="C157" s="18"/>
      <c r="D157" s="18"/>
      <c r="E157" s="18"/>
    </row>
    <row r="158" spans="3:5" x14ac:dyDescent="0.25">
      <c r="C158" s="18"/>
      <c r="D158" s="18"/>
      <c r="E158" s="18"/>
    </row>
    <row r="159" spans="3:5" x14ac:dyDescent="0.25">
      <c r="C159" s="18"/>
      <c r="D159" s="18"/>
      <c r="E159" s="18"/>
    </row>
    <row r="160" spans="3:5" x14ac:dyDescent="0.25">
      <c r="C160" s="18"/>
      <c r="D160" s="18"/>
      <c r="E160" s="18"/>
    </row>
    <row r="161" spans="3:5" x14ac:dyDescent="0.25">
      <c r="C161" s="18"/>
      <c r="D161" s="18"/>
      <c r="E161" s="18"/>
    </row>
    <row r="162" spans="3:5" x14ac:dyDescent="0.25">
      <c r="C162" s="18"/>
      <c r="D162" s="18"/>
      <c r="E162" s="18"/>
    </row>
    <row r="163" spans="3:5" x14ac:dyDescent="0.25">
      <c r="C163" s="18"/>
      <c r="D163" s="18"/>
      <c r="E163" s="18"/>
    </row>
    <row r="164" spans="3:5" x14ac:dyDescent="0.25">
      <c r="C164" s="18"/>
      <c r="D164" s="18"/>
      <c r="E164" s="18"/>
    </row>
    <row r="165" spans="3:5" x14ac:dyDescent="0.25">
      <c r="C165" s="18"/>
      <c r="D165" s="18"/>
      <c r="E165" s="18"/>
    </row>
    <row r="166" spans="3:5" x14ac:dyDescent="0.25">
      <c r="C166" s="18"/>
      <c r="D166" s="18"/>
      <c r="E166" s="18"/>
    </row>
    <row r="167" spans="3:5" x14ac:dyDescent="0.25">
      <c r="C167" s="18"/>
      <c r="D167" s="18"/>
      <c r="E167" s="18"/>
    </row>
    <row r="168" spans="3:5" x14ac:dyDescent="0.25">
      <c r="C168" s="18"/>
      <c r="D168" s="18"/>
      <c r="E168" s="18"/>
    </row>
    <row r="169" spans="3:5" x14ac:dyDescent="0.25">
      <c r="C169" s="18"/>
      <c r="D169" s="18"/>
      <c r="E169" s="18"/>
    </row>
    <row r="170" spans="3:5" x14ac:dyDescent="0.25">
      <c r="C170" s="18"/>
      <c r="D170" s="18"/>
      <c r="E170" s="18"/>
    </row>
    <row r="171" spans="3:5" x14ac:dyDescent="0.25">
      <c r="C171" s="18"/>
      <c r="D171" s="18"/>
      <c r="E171" s="18"/>
    </row>
    <row r="172" spans="3:5" x14ac:dyDescent="0.25">
      <c r="C172" s="18"/>
      <c r="D172" s="18"/>
      <c r="E172" s="18"/>
    </row>
    <row r="173" spans="3:5" x14ac:dyDescent="0.25">
      <c r="C173" s="18"/>
      <c r="D173" s="18"/>
      <c r="E173" s="18"/>
    </row>
    <row r="174" spans="3:5" x14ac:dyDescent="0.25">
      <c r="C174" s="18"/>
      <c r="D174" s="18"/>
      <c r="E174" s="18"/>
    </row>
    <row r="175" spans="3:5" x14ac:dyDescent="0.25">
      <c r="C175" s="18"/>
      <c r="D175" s="18"/>
      <c r="E175" s="18"/>
    </row>
    <row r="176" spans="3:5" x14ac:dyDescent="0.25">
      <c r="C176" s="18"/>
      <c r="D176" s="18"/>
      <c r="E176" s="18"/>
    </row>
    <row r="177" spans="3:5" x14ac:dyDescent="0.25">
      <c r="C177" s="18"/>
      <c r="D177" s="18"/>
      <c r="E177" s="18"/>
    </row>
    <row r="178" spans="3:5" x14ac:dyDescent="0.25">
      <c r="C178" s="18"/>
      <c r="D178" s="18"/>
      <c r="E178" s="18"/>
    </row>
    <row r="179" spans="3:5" x14ac:dyDescent="0.25">
      <c r="C179" s="18"/>
      <c r="D179" s="18"/>
      <c r="E179" s="18"/>
    </row>
    <row r="180" spans="3:5" x14ac:dyDescent="0.25">
      <c r="C180" s="18"/>
      <c r="D180" s="18"/>
      <c r="E180" s="18"/>
    </row>
    <row r="181" spans="3:5" x14ac:dyDescent="0.25">
      <c r="C181" s="18"/>
      <c r="D181" s="18"/>
      <c r="E181" s="18"/>
    </row>
    <row r="182" spans="3:5" x14ac:dyDescent="0.25">
      <c r="C182" s="18"/>
      <c r="D182" s="18"/>
      <c r="E182" s="18"/>
    </row>
    <row r="183" spans="3:5" x14ac:dyDescent="0.25">
      <c r="C183" s="18"/>
      <c r="D183" s="18"/>
      <c r="E183" s="18"/>
    </row>
    <row r="184" spans="3:5" x14ac:dyDescent="0.25">
      <c r="C184" s="18"/>
      <c r="D184" s="18"/>
      <c r="E184" s="18"/>
    </row>
    <row r="185" spans="3:5" x14ac:dyDescent="0.25">
      <c r="C185" s="18"/>
      <c r="D185" s="18"/>
      <c r="E185" s="18"/>
    </row>
    <row r="186" spans="3:5" x14ac:dyDescent="0.25">
      <c r="C186" s="18"/>
      <c r="D186" s="18"/>
      <c r="E186" s="18"/>
    </row>
    <row r="187" spans="3:5" x14ac:dyDescent="0.25">
      <c r="C187" s="18"/>
      <c r="D187" s="18"/>
      <c r="E187" s="18"/>
    </row>
    <row r="188" spans="3:5" x14ac:dyDescent="0.25">
      <c r="C188" s="18"/>
      <c r="D188" s="18"/>
      <c r="E188" s="18"/>
    </row>
    <row r="189" spans="3:5" x14ac:dyDescent="0.25">
      <c r="C189" s="18"/>
      <c r="D189" s="18"/>
      <c r="E189" s="18"/>
    </row>
    <row r="190" spans="3:5" x14ac:dyDescent="0.25">
      <c r="C190" s="18"/>
      <c r="D190" s="18"/>
      <c r="E190" s="18"/>
    </row>
    <row r="191" spans="3:5" x14ac:dyDescent="0.25">
      <c r="C191" s="18"/>
      <c r="D191" s="18"/>
      <c r="E191" s="18"/>
    </row>
    <row r="192" spans="3:5" x14ac:dyDescent="0.25">
      <c r="C192" s="18"/>
      <c r="D192" s="18"/>
      <c r="E192" s="18"/>
    </row>
    <row r="193" spans="3:5" x14ac:dyDescent="0.25">
      <c r="C193" s="18"/>
      <c r="D193" s="18"/>
      <c r="E193" s="18"/>
    </row>
    <row r="194" spans="3:5" x14ac:dyDescent="0.25">
      <c r="C194" s="18"/>
      <c r="D194" s="18"/>
      <c r="E194" s="18"/>
    </row>
    <row r="195" spans="3:5" x14ac:dyDescent="0.25">
      <c r="C195" s="18"/>
      <c r="D195" s="18"/>
      <c r="E195" s="18"/>
    </row>
    <row r="196" spans="3:5" x14ac:dyDescent="0.25">
      <c r="C196" s="18"/>
      <c r="D196" s="18"/>
      <c r="E196" s="18"/>
    </row>
    <row r="197" spans="3:5" x14ac:dyDescent="0.25">
      <c r="C197" s="18"/>
      <c r="D197" s="18"/>
      <c r="E197" s="18"/>
    </row>
    <row r="198" spans="3:5" x14ac:dyDescent="0.25">
      <c r="C198" s="18"/>
      <c r="D198" s="18"/>
      <c r="E198" s="18"/>
    </row>
    <row r="199" spans="3:5" x14ac:dyDescent="0.25">
      <c r="C199" s="18"/>
      <c r="D199" s="18"/>
      <c r="E199" s="18"/>
    </row>
    <row r="200" spans="3:5" x14ac:dyDescent="0.25">
      <c r="C200" s="18"/>
      <c r="D200" s="18"/>
      <c r="E200" s="18"/>
    </row>
    <row r="201" spans="3:5" x14ac:dyDescent="0.25">
      <c r="C201" s="18"/>
      <c r="D201" s="18"/>
      <c r="E201" s="18"/>
    </row>
    <row r="202" spans="3:5" x14ac:dyDescent="0.25">
      <c r="C202" s="18"/>
      <c r="D202" s="18"/>
      <c r="E202" s="18"/>
    </row>
    <row r="203" spans="3:5" x14ac:dyDescent="0.25">
      <c r="C203" s="18"/>
      <c r="D203" s="18"/>
      <c r="E203" s="18"/>
    </row>
    <row r="204" spans="3:5" x14ac:dyDescent="0.25">
      <c r="C204" s="18"/>
      <c r="D204" s="18"/>
      <c r="E204" s="18"/>
    </row>
    <row r="205" spans="3:5" x14ac:dyDescent="0.25">
      <c r="C205" s="18"/>
      <c r="D205" s="18"/>
      <c r="E205" s="18"/>
    </row>
    <row r="206" spans="3:5" x14ac:dyDescent="0.25">
      <c r="C206" s="18"/>
      <c r="D206" s="18"/>
      <c r="E206" s="18"/>
    </row>
    <row r="207" spans="3:5" x14ac:dyDescent="0.25">
      <c r="C207" s="18"/>
      <c r="D207" s="18"/>
      <c r="E207" s="18"/>
    </row>
    <row r="208" spans="3:5" x14ac:dyDescent="0.25">
      <c r="C208" s="18"/>
      <c r="D208" s="18"/>
      <c r="E208" s="18"/>
    </row>
    <row r="209" spans="3:5" x14ac:dyDescent="0.25">
      <c r="C209" s="18"/>
      <c r="D209" s="18"/>
      <c r="E209" s="18"/>
    </row>
    <row r="210" spans="3:5" x14ac:dyDescent="0.25">
      <c r="C210" s="18"/>
      <c r="D210" s="18"/>
      <c r="E210" s="18"/>
    </row>
    <row r="211" spans="3:5" x14ac:dyDescent="0.25">
      <c r="C211" s="18"/>
      <c r="D211" s="18"/>
      <c r="E211" s="18"/>
    </row>
    <row r="212" spans="3:5" x14ac:dyDescent="0.25">
      <c r="C212" s="18"/>
      <c r="D212" s="18"/>
      <c r="E212" s="18"/>
    </row>
    <row r="213" spans="3:5" x14ac:dyDescent="0.25">
      <c r="C213" s="18"/>
      <c r="D213" s="18"/>
      <c r="E213" s="18"/>
    </row>
    <row r="214" spans="3:5" x14ac:dyDescent="0.25">
      <c r="C214" s="18"/>
      <c r="D214" s="18"/>
      <c r="E214" s="18"/>
    </row>
    <row r="215" spans="3:5" x14ac:dyDescent="0.25">
      <c r="C215" s="18"/>
      <c r="D215" s="18"/>
      <c r="E215" s="18"/>
    </row>
    <row r="216" spans="3:5" x14ac:dyDescent="0.25">
      <c r="C216" s="18"/>
      <c r="D216" s="18"/>
      <c r="E216" s="18"/>
    </row>
    <row r="217" spans="3:5" x14ac:dyDescent="0.25">
      <c r="C217" s="18"/>
      <c r="D217" s="18"/>
      <c r="E217" s="18"/>
    </row>
    <row r="218" spans="3:5" x14ac:dyDescent="0.25">
      <c r="C218" s="18"/>
      <c r="D218" s="18"/>
      <c r="E218" s="18"/>
    </row>
    <row r="219" spans="3:5" x14ac:dyDescent="0.25">
      <c r="C219" s="18"/>
      <c r="D219" s="18"/>
      <c r="E219" s="18"/>
    </row>
    <row r="220" spans="3:5" x14ac:dyDescent="0.25">
      <c r="C220" s="18"/>
      <c r="D220" s="18"/>
      <c r="E220" s="18"/>
    </row>
    <row r="221" spans="3:5" x14ac:dyDescent="0.25">
      <c r="C221" s="18"/>
      <c r="D221" s="18"/>
      <c r="E221" s="18"/>
    </row>
    <row r="222" spans="3:5" x14ac:dyDescent="0.25">
      <c r="C222" s="18"/>
      <c r="D222" s="18"/>
      <c r="E222" s="18"/>
    </row>
    <row r="223" spans="3:5" x14ac:dyDescent="0.25">
      <c r="C223" s="18"/>
      <c r="D223" s="18"/>
      <c r="E223" s="18"/>
    </row>
    <row r="224" spans="3:5" x14ac:dyDescent="0.25">
      <c r="C224" s="18"/>
      <c r="D224" s="18"/>
      <c r="E224" s="18"/>
    </row>
    <row r="225" spans="3:5" x14ac:dyDescent="0.25">
      <c r="C225" s="18"/>
      <c r="D225" s="18"/>
      <c r="E225" s="18"/>
    </row>
    <row r="226" spans="3:5" x14ac:dyDescent="0.25">
      <c r="C226" s="18"/>
      <c r="D226" s="18"/>
      <c r="E226" s="18"/>
    </row>
    <row r="227" spans="3:5" x14ac:dyDescent="0.25">
      <c r="C227" s="18"/>
      <c r="D227" s="18"/>
      <c r="E227" s="18"/>
    </row>
  </sheetData>
  <pageMargins left="0.7" right="0.7" top="0.75" bottom="0.75" header="0.3" footer="0.3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0"/>
  <sheetViews>
    <sheetView workbookViewId="0">
      <selection activeCell="H24" sqref="H24"/>
    </sheetView>
  </sheetViews>
  <sheetFormatPr defaultRowHeight="15" x14ac:dyDescent="0.25"/>
  <cols>
    <col min="1" max="1" width="18.140625" bestFit="1" customWidth="1"/>
    <col min="2" max="2" width="13.5703125" bestFit="1" customWidth="1"/>
    <col min="3" max="3" width="20.7109375" bestFit="1" customWidth="1"/>
    <col min="4" max="4" width="15.28515625" bestFit="1" customWidth="1"/>
    <col min="5" max="5" width="11.42578125" customWidth="1"/>
    <col min="6" max="6" width="14.5703125" customWidth="1"/>
    <col min="8" max="22" width="16.7109375" customWidth="1"/>
  </cols>
  <sheetData>
    <row r="1" spans="1:7" x14ac:dyDescent="0.25">
      <c r="A1" s="19" t="s">
        <v>68</v>
      </c>
    </row>
    <row r="2" spans="1:7" x14ac:dyDescent="0.25">
      <c r="A2" s="19" t="s">
        <v>50</v>
      </c>
    </row>
    <row r="3" spans="1:7" x14ac:dyDescent="0.25">
      <c r="A3" s="19" t="s">
        <v>94</v>
      </c>
    </row>
    <row r="4" spans="1:7" x14ac:dyDescent="0.25">
      <c r="A4" s="30"/>
    </row>
    <row r="6" spans="1:7" x14ac:dyDescent="0.25">
      <c r="A6" s="19" t="s">
        <v>51</v>
      </c>
      <c r="B6" s="19" t="s">
        <v>52</v>
      </c>
      <c r="C6" s="19" t="s">
        <v>64</v>
      </c>
      <c r="D6" s="19" t="s">
        <v>82</v>
      </c>
      <c r="E6" s="19" t="s">
        <v>65</v>
      </c>
      <c r="F6" s="19" t="s">
        <v>66</v>
      </c>
    </row>
    <row r="7" spans="1:7" x14ac:dyDescent="0.25">
      <c r="C7" s="19" t="s">
        <v>95</v>
      </c>
      <c r="D7" s="29"/>
      <c r="E7" s="29"/>
    </row>
    <row r="8" spans="1:7" x14ac:dyDescent="0.25">
      <c r="A8" s="19" t="s">
        <v>53</v>
      </c>
      <c r="B8" s="15"/>
      <c r="C8" s="15"/>
    </row>
    <row r="9" spans="1:7" x14ac:dyDescent="0.25">
      <c r="A9" t="s">
        <v>59</v>
      </c>
      <c r="B9" s="18">
        <v>155220</v>
      </c>
      <c r="C9" s="18">
        <v>164000</v>
      </c>
      <c r="D9" s="25">
        <v>24000</v>
      </c>
      <c r="E9" s="25">
        <v>140000</v>
      </c>
      <c r="F9" s="25">
        <f>SUM(D9:E9)</f>
        <v>164000</v>
      </c>
      <c r="G9" s="15"/>
    </row>
    <row r="10" spans="1:7" x14ac:dyDescent="0.25">
      <c r="A10" t="s">
        <v>60</v>
      </c>
      <c r="B10" s="18">
        <v>72000</v>
      </c>
      <c r="C10" s="18">
        <v>65000</v>
      </c>
      <c r="D10" s="25">
        <v>0</v>
      </c>
      <c r="E10" s="25">
        <v>65000</v>
      </c>
      <c r="F10" s="25">
        <f t="shared" ref="F10:F13" si="0">SUM(D10:E10)</f>
        <v>65000</v>
      </c>
      <c r="G10" s="15"/>
    </row>
    <row r="11" spans="1:7" x14ac:dyDescent="0.25">
      <c r="A11" t="s">
        <v>96</v>
      </c>
      <c r="B11" s="18">
        <v>43000</v>
      </c>
      <c r="C11" s="18">
        <v>40000</v>
      </c>
      <c r="D11" s="25">
        <v>0</v>
      </c>
      <c r="E11" s="25">
        <v>40000</v>
      </c>
      <c r="F11" s="25">
        <f t="shared" si="0"/>
        <v>40000</v>
      </c>
      <c r="G11" s="15"/>
    </row>
    <row r="12" spans="1:7" x14ac:dyDescent="0.25">
      <c r="A12" t="s">
        <v>61</v>
      </c>
      <c r="B12" s="18">
        <v>47000</v>
      </c>
      <c r="C12" s="18">
        <v>37000</v>
      </c>
      <c r="D12" s="25">
        <v>0</v>
      </c>
      <c r="E12" s="25">
        <v>37000</v>
      </c>
      <c r="F12" s="25">
        <f t="shared" si="0"/>
        <v>37000</v>
      </c>
      <c r="G12" s="15"/>
    </row>
    <row r="13" spans="1:7" x14ac:dyDescent="0.25">
      <c r="B13" s="18"/>
      <c r="C13" s="18"/>
      <c r="D13" s="25"/>
      <c r="E13" s="25"/>
      <c r="F13" s="25"/>
      <c r="G13" s="15"/>
    </row>
    <row r="14" spans="1:7" x14ac:dyDescent="0.25">
      <c r="B14" s="18"/>
      <c r="C14" s="18"/>
      <c r="D14" s="25"/>
      <c r="E14" s="25"/>
      <c r="F14" s="25"/>
      <c r="G14" s="15"/>
    </row>
    <row r="15" spans="1:7" x14ac:dyDescent="0.25">
      <c r="A15" s="19" t="s">
        <v>62</v>
      </c>
      <c r="B15" s="20">
        <f>SUM(B9:B14)</f>
        <v>317220</v>
      </c>
      <c r="C15" s="20">
        <f>SUM(C9:C14)</f>
        <v>306000</v>
      </c>
      <c r="D15" s="26">
        <f t="shared" ref="D15:F15" si="1">SUM(D9:D14)</f>
        <v>24000</v>
      </c>
      <c r="E15" s="26">
        <f t="shared" si="1"/>
        <v>282000</v>
      </c>
      <c r="F15" s="26">
        <f t="shared" si="1"/>
        <v>306000</v>
      </c>
      <c r="G15" s="15"/>
    </row>
    <row r="16" spans="1:7" x14ac:dyDescent="0.25">
      <c r="B16" s="18"/>
      <c r="C16" s="18"/>
      <c r="D16" s="25"/>
      <c r="E16" s="25"/>
      <c r="F16" s="25"/>
      <c r="G16" s="15"/>
    </row>
    <row r="17" spans="1:12" x14ac:dyDescent="0.25">
      <c r="A17" s="19" t="s">
        <v>54</v>
      </c>
      <c r="B17" s="18"/>
      <c r="C17" s="18"/>
      <c r="D17" s="25"/>
      <c r="E17" s="25"/>
      <c r="F17" s="25"/>
      <c r="G17" s="15"/>
    </row>
    <row r="18" spans="1:12" x14ac:dyDescent="0.25">
      <c r="A18" t="s">
        <v>57</v>
      </c>
      <c r="B18" s="18">
        <v>65000</v>
      </c>
      <c r="C18" s="18">
        <v>65000</v>
      </c>
      <c r="D18" s="25">
        <v>63500</v>
      </c>
      <c r="E18" s="25">
        <v>0</v>
      </c>
      <c r="F18" s="25">
        <f>SUM(D18:E18)</f>
        <v>63500</v>
      </c>
      <c r="G18" s="15"/>
    </row>
    <row r="19" spans="1:12" x14ac:dyDescent="0.25">
      <c r="B19" s="18"/>
      <c r="C19" s="18"/>
      <c r="D19" s="25"/>
      <c r="E19" s="25"/>
      <c r="F19" s="25"/>
      <c r="G19" s="15"/>
    </row>
    <row r="20" spans="1:12" x14ac:dyDescent="0.25">
      <c r="A20" t="s">
        <v>58</v>
      </c>
      <c r="B20" s="18"/>
      <c r="C20" s="18">
        <v>3200</v>
      </c>
      <c r="D20" s="25">
        <v>3200</v>
      </c>
      <c r="E20" s="25">
        <v>0</v>
      </c>
      <c r="F20" s="25">
        <f>SUM(D20:E20)</f>
        <v>3200</v>
      </c>
      <c r="G20" s="15"/>
    </row>
    <row r="21" spans="1:12" x14ac:dyDescent="0.25">
      <c r="B21" s="15"/>
      <c r="C21" s="15"/>
      <c r="D21" s="25"/>
      <c r="E21" s="25"/>
      <c r="F21" s="25"/>
      <c r="G21" s="15"/>
    </row>
    <row r="22" spans="1:12" x14ac:dyDescent="0.25">
      <c r="A22" s="19" t="s">
        <v>63</v>
      </c>
      <c r="B22" s="21"/>
      <c r="C22" s="20">
        <f>SUM(C18:C21)</f>
        <v>68200</v>
      </c>
      <c r="D22" s="26">
        <f>SUM(D18:D20)</f>
        <v>66700</v>
      </c>
      <c r="E22" s="26">
        <f t="shared" ref="E22:F22" si="2">SUM(E18:E20)</f>
        <v>0</v>
      </c>
      <c r="F22" s="26">
        <f t="shared" si="2"/>
        <v>66700</v>
      </c>
      <c r="G22" s="15"/>
    </row>
    <row r="23" spans="1:12" x14ac:dyDescent="0.25">
      <c r="B23" s="15"/>
      <c r="C23" s="15"/>
      <c r="D23" s="25"/>
      <c r="E23" s="25"/>
      <c r="F23" s="25"/>
      <c r="G23" s="15"/>
    </row>
    <row r="24" spans="1:12" x14ac:dyDescent="0.25">
      <c r="B24" s="15"/>
      <c r="C24" s="15"/>
      <c r="D24" s="15"/>
      <c r="E24" s="15"/>
      <c r="F24" s="15"/>
      <c r="G24" s="15"/>
    </row>
    <row r="25" spans="1:12" x14ac:dyDescent="0.25">
      <c r="B25" s="15">
        <f>SUM(B15:B18)</f>
        <v>382220</v>
      </c>
      <c r="C25" s="15"/>
      <c r="D25" s="15"/>
      <c r="E25" s="15"/>
      <c r="F25" s="15"/>
      <c r="G25" s="15"/>
    </row>
    <row r="26" spans="1:12" x14ac:dyDescent="0.25">
      <c r="B26" s="15"/>
      <c r="C26" s="15"/>
    </row>
    <row r="27" spans="1:12" x14ac:dyDescent="0.25">
      <c r="B27" s="15"/>
      <c r="C27" s="15"/>
    </row>
    <row r="30" spans="1:12" x14ac:dyDescent="0.25">
      <c r="A30" t="s">
        <v>104</v>
      </c>
    </row>
    <row r="32" spans="1:12" x14ac:dyDescent="0.25">
      <c r="A32" t="s">
        <v>102</v>
      </c>
      <c r="B32" s="32">
        <f>30.52*2080</f>
        <v>63481.599999999999</v>
      </c>
      <c r="C32" s="32">
        <f>5000</f>
        <v>5000</v>
      </c>
      <c r="D32" s="32">
        <v>0</v>
      </c>
      <c r="E32" s="32">
        <f>SUM(B32:D32)*0.09</f>
        <v>6163.3440000000001</v>
      </c>
      <c r="F32" s="32">
        <f>SUM(B32:E32)</f>
        <v>74644.944000000003</v>
      </c>
      <c r="G32" s="15"/>
      <c r="H32" s="32">
        <v>65000</v>
      </c>
      <c r="I32" s="32">
        <v>6000</v>
      </c>
      <c r="J32" s="32">
        <v>0</v>
      </c>
      <c r="K32" s="32">
        <f>SUM(H32:J32)*0.09</f>
        <v>6390</v>
      </c>
      <c r="L32" s="32">
        <f>SUM(H32:K32)</f>
        <v>77390</v>
      </c>
    </row>
    <row r="33" spans="1:12" x14ac:dyDescent="0.25">
      <c r="A33" t="s">
        <v>60</v>
      </c>
      <c r="B33" s="32">
        <f>31.25*2080</f>
        <v>65000</v>
      </c>
      <c r="C33" s="32">
        <v>0</v>
      </c>
      <c r="D33" s="32">
        <v>0</v>
      </c>
      <c r="E33" s="32">
        <f>B33*0.09</f>
        <v>5850</v>
      </c>
      <c r="F33" s="32">
        <f>SUM(B33:E33)</f>
        <v>70850</v>
      </c>
      <c r="G33" s="15"/>
      <c r="H33" s="32">
        <v>72000</v>
      </c>
      <c r="I33" s="32">
        <v>0</v>
      </c>
      <c r="J33" s="32">
        <v>0</v>
      </c>
      <c r="K33" s="32">
        <f>SUM(H33:J33)*0.09</f>
        <v>6480</v>
      </c>
      <c r="L33" s="32">
        <f>SUM(H33:K33)</f>
        <v>78480</v>
      </c>
    </row>
    <row r="34" spans="1:12" x14ac:dyDescent="0.25">
      <c r="A34" t="s">
        <v>59</v>
      </c>
      <c r="B34" s="32">
        <f>(83.99*2080)-24000</f>
        <v>150699.19999999998</v>
      </c>
      <c r="C34" s="32">
        <v>0</v>
      </c>
      <c r="D34" s="32">
        <v>24000</v>
      </c>
      <c r="E34" s="32">
        <f>B34*0.14</f>
        <v>21097.887999999999</v>
      </c>
      <c r="F34" s="32">
        <f>SUM(B34:E34)</f>
        <v>195797.08799999999</v>
      </c>
      <c r="G34" s="15"/>
      <c r="H34" s="32">
        <f>B34*0.03+B34</f>
        <v>155220.17599999998</v>
      </c>
      <c r="I34" s="32">
        <v>0</v>
      </c>
      <c r="J34" s="32">
        <v>24000</v>
      </c>
      <c r="K34" s="32">
        <f>H34*0.14</f>
        <v>21730.824639999999</v>
      </c>
      <c r="L34" s="32">
        <f>SUM(H34:K34)</f>
        <v>200951.00063999998</v>
      </c>
    </row>
    <row r="35" spans="1:12" x14ac:dyDescent="0.25">
      <c r="A35" t="s">
        <v>103</v>
      </c>
      <c r="B35" s="32">
        <f>20.19*2080</f>
        <v>41995.200000000004</v>
      </c>
      <c r="C35" s="32">
        <v>0</v>
      </c>
      <c r="D35" s="32">
        <v>0</v>
      </c>
      <c r="E35" s="32">
        <f>B35*0.09</f>
        <v>3779.5680000000002</v>
      </c>
      <c r="F35" s="32">
        <f>SUM(B35:E35)</f>
        <v>45774.768000000004</v>
      </c>
      <c r="G35" s="15"/>
      <c r="H35" s="32">
        <f>B35+5000</f>
        <v>46995.200000000004</v>
      </c>
      <c r="I35" s="32">
        <v>0</v>
      </c>
      <c r="J35" s="32">
        <v>0</v>
      </c>
      <c r="K35" s="32">
        <f>H35*0.09</f>
        <v>4229.5680000000002</v>
      </c>
      <c r="L35" s="32">
        <f>SUM(H35:K35)</f>
        <v>51224.768000000004</v>
      </c>
    </row>
    <row r="36" spans="1:12" x14ac:dyDescent="0.25">
      <c r="A36" t="s">
        <v>96</v>
      </c>
      <c r="B36" s="32">
        <f>19.23*2080</f>
        <v>39998.400000000001</v>
      </c>
      <c r="C36" s="32">
        <v>0</v>
      </c>
      <c r="D36" s="32">
        <v>0</v>
      </c>
      <c r="E36" s="32">
        <f>B36*0.09</f>
        <v>3599.8560000000002</v>
      </c>
      <c r="F36" s="32">
        <f>SUM(B36:E36)</f>
        <v>43598.256000000001</v>
      </c>
      <c r="H36" s="32">
        <f>B36+3000</f>
        <v>42998.400000000001</v>
      </c>
      <c r="I36" s="32">
        <v>0</v>
      </c>
      <c r="J36" s="32">
        <v>0</v>
      </c>
      <c r="K36" s="32">
        <f>H36*0.09</f>
        <v>3869.8559999999998</v>
      </c>
      <c r="L36" s="32">
        <f>SUM(H36:K36)</f>
        <v>46868.256000000001</v>
      </c>
    </row>
    <row r="37" spans="1:12" x14ac:dyDescent="0.25">
      <c r="G37" s="15"/>
    </row>
    <row r="40" spans="1:12" ht="30" x14ac:dyDescent="0.25">
      <c r="A40" s="37" t="s">
        <v>51</v>
      </c>
      <c r="B40" s="37" t="s">
        <v>105</v>
      </c>
      <c r="C40" s="37" t="s">
        <v>106</v>
      </c>
      <c r="D40" s="37" t="s">
        <v>107</v>
      </c>
      <c r="E40" s="38" t="s">
        <v>108</v>
      </c>
      <c r="F40" s="37" t="s">
        <v>66</v>
      </c>
      <c r="G40" s="37"/>
      <c r="H40" s="39" t="s">
        <v>109</v>
      </c>
      <c r="I40" s="37" t="s">
        <v>110</v>
      </c>
      <c r="J40" s="37" t="s">
        <v>111</v>
      </c>
      <c r="K40" s="38" t="s">
        <v>108</v>
      </c>
      <c r="L40" s="37" t="s">
        <v>112</v>
      </c>
    </row>
    <row r="41" spans="1:12" x14ac:dyDescent="0.25">
      <c r="A41" t="s">
        <v>102</v>
      </c>
      <c r="B41" s="32">
        <f>30.52*2080</f>
        <v>63481.599999999999</v>
      </c>
      <c r="C41" s="32">
        <f>5000</f>
        <v>5000</v>
      </c>
      <c r="D41" s="32">
        <v>0</v>
      </c>
      <c r="E41" s="32">
        <f>SUM(B41:D41)*0.09</f>
        <v>6163.3440000000001</v>
      </c>
      <c r="F41" s="32">
        <f>SUM(B41:E41)</f>
        <v>74644.944000000003</v>
      </c>
      <c r="G41" s="33"/>
      <c r="H41" s="32">
        <v>65000</v>
      </c>
      <c r="I41" s="32">
        <v>6000</v>
      </c>
      <c r="J41" s="32">
        <v>0</v>
      </c>
      <c r="K41" s="32">
        <f>SUM(H41:J41)*0.09</f>
        <v>6390</v>
      </c>
      <c r="L41" s="32">
        <f>SUM(H41:K41)</f>
        <v>77390</v>
      </c>
    </row>
    <row r="42" spans="1:12" x14ac:dyDescent="0.25">
      <c r="A42" t="s">
        <v>60</v>
      </c>
      <c r="B42" s="32">
        <f>31.25*2080</f>
        <v>65000</v>
      </c>
      <c r="C42" s="32">
        <v>0</v>
      </c>
      <c r="D42" s="32">
        <v>0</v>
      </c>
      <c r="E42" s="32">
        <f>B42*0.09</f>
        <v>5850</v>
      </c>
      <c r="F42" s="32">
        <f>SUM(B42:E42)</f>
        <v>70850</v>
      </c>
      <c r="G42" s="33"/>
      <c r="H42" s="32">
        <v>72000</v>
      </c>
      <c r="I42" s="32">
        <v>0</v>
      </c>
      <c r="J42" s="32">
        <v>0</v>
      </c>
      <c r="K42" s="32">
        <f>SUM(H42:J42)*0.09</f>
        <v>6480</v>
      </c>
      <c r="L42" s="32">
        <f>SUM(H42:K42)</f>
        <v>78480</v>
      </c>
    </row>
    <row r="43" spans="1:12" x14ac:dyDescent="0.25">
      <c r="A43" t="s">
        <v>59</v>
      </c>
      <c r="B43" s="32">
        <f>(83.99*2080)-24000</f>
        <v>150699.19999999998</v>
      </c>
      <c r="C43" s="32">
        <v>0</v>
      </c>
      <c r="D43" s="32">
        <v>24000</v>
      </c>
      <c r="E43" s="32">
        <f>B43*0.14</f>
        <v>21097.887999999999</v>
      </c>
      <c r="F43" s="32">
        <f>SUM(B43:E43)</f>
        <v>195797.08799999999</v>
      </c>
      <c r="G43" s="33"/>
      <c r="H43" s="32">
        <f>B43*0.03+B43</f>
        <v>155220.17599999998</v>
      </c>
      <c r="I43" s="32">
        <v>0</v>
      </c>
      <c r="J43" s="32">
        <v>24000</v>
      </c>
      <c r="K43" s="32">
        <f>H43*0.14</f>
        <v>21730.824639999999</v>
      </c>
      <c r="L43" s="32">
        <f>SUM(H43:K43)</f>
        <v>200951.00063999998</v>
      </c>
    </row>
    <row r="44" spans="1:12" x14ac:dyDescent="0.25">
      <c r="A44" t="s">
        <v>103</v>
      </c>
      <c r="B44" s="32">
        <f>20.19*2080</f>
        <v>41995.200000000004</v>
      </c>
      <c r="C44" s="32">
        <v>0</v>
      </c>
      <c r="D44" s="32">
        <v>0</v>
      </c>
      <c r="E44" s="32">
        <f>B44*0.09</f>
        <v>3779.5680000000002</v>
      </c>
      <c r="F44" s="32">
        <f>SUM(B44:E44)</f>
        <v>45774.768000000004</v>
      </c>
      <c r="G44" s="33"/>
      <c r="H44" s="32">
        <f>B44+5000</f>
        <v>46995.200000000004</v>
      </c>
      <c r="I44" s="32">
        <v>0</v>
      </c>
      <c r="J44" s="32">
        <v>0</v>
      </c>
      <c r="K44" s="32">
        <f>H44*0.09</f>
        <v>4229.5680000000002</v>
      </c>
      <c r="L44" s="32">
        <f>SUM(H44:K44)</f>
        <v>51224.768000000004</v>
      </c>
    </row>
    <row r="45" spans="1:12" x14ac:dyDescent="0.25">
      <c r="B45" s="32">
        <f>19.23*2080</f>
        <v>39998.400000000001</v>
      </c>
      <c r="C45" s="32">
        <v>0</v>
      </c>
      <c r="D45" s="32">
        <v>0</v>
      </c>
      <c r="E45" s="32">
        <f>B45*0.09</f>
        <v>3599.8560000000002</v>
      </c>
      <c r="F45" s="32">
        <f>SUM(B45:E45)</f>
        <v>43598.256000000001</v>
      </c>
      <c r="G45" s="33"/>
      <c r="H45" s="32">
        <f>B45+3000</f>
        <v>42998.400000000001</v>
      </c>
      <c r="I45" s="32">
        <v>0</v>
      </c>
      <c r="J45" s="32">
        <v>0</v>
      </c>
      <c r="K45" s="32">
        <f>H45*0.09</f>
        <v>3869.8559999999998</v>
      </c>
      <c r="L45" s="32">
        <f>SUM(H45:K45)</f>
        <v>46868.256000000001</v>
      </c>
    </row>
    <row r="46" spans="1:12" x14ac:dyDescent="0.25">
      <c r="B46" s="32"/>
      <c r="C46" s="32"/>
      <c r="D46" s="32"/>
      <c r="E46" s="32"/>
      <c r="F46" s="32"/>
      <c r="G46" s="33"/>
      <c r="H46" s="32"/>
      <c r="I46" s="32"/>
      <c r="J46" s="32"/>
      <c r="K46" s="32"/>
      <c r="L46" s="32"/>
    </row>
    <row r="47" spans="1:12" x14ac:dyDescent="0.25">
      <c r="B47" s="32"/>
      <c r="C47" s="32"/>
      <c r="D47" s="32"/>
      <c r="E47" s="32"/>
      <c r="F47" s="32"/>
      <c r="G47" s="33"/>
      <c r="H47" s="32"/>
      <c r="I47" s="32"/>
      <c r="J47" s="32"/>
      <c r="K47" s="32"/>
      <c r="L47" s="32"/>
    </row>
    <row r="48" spans="1:12" x14ac:dyDescent="0.25">
      <c r="B48" s="32">
        <f>SUM(B41:B47)</f>
        <v>361174.4</v>
      </c>
      <c r="C48" s="32">
        <f t="shared" ref="C48:F48" si="3">SUM(C41:C47)</f>
        <v>5000</v>
      </c>
      <c r="D48" s="32">
        <f t="shared" si="3"/>
        <v>24000</v>
      </c>
      <c r="E48" s="32">
        <f t="shared" si="3"/>
        <v>40490.656000000003</v>
      </c>
      <c r="F48" s="32">
        <f t="shared" si="3"/>
        <v>430665.05599999998</v>
      </c>
      <c r="G48" s="33"/>
      <c r="H48" s="32">
        <f>SUM(H41:H47)</f>
        <v>382213.77600000001</v>
      </c>
      <c r="I48" s="32">
        <f t="shared" ref="I48:L48" si="4">SUM(I41:I47)</f>
        <v>6000</v>
      </c>
      <c r="J48" s="32">
        <f t="shared" si="4"/>
        <v>24000</v>
      </c>
      <c r="K48" s="32">
        <f t="shared" si="4"/>
        <v>42700.248639999998</v>
      </c>
      <c r="L48" s="32">
        <f t="shared" si="4"/>
        <v>454914.02463999996</v>
      </c>
    </row>
    <row r="49" spans="1:12" x14ac:dyDescent="0.25">
      <c r="A49" t="s">
        <v>113</v>
      </c>
      <c r="B49" s="32"/>
      <c r="C49" s="32"/>
      <c r="D49" s="32"/>
      <c r="E49" s="32"/>
      <c r="F49" s="40">
        <f>-70250</f>
        <v>-70250</v>
      </c>
      <c r="G49" s="33"/>
      <c r="H49" s="32"/>
      <c r="I49" s="32"/>
      <c r="J49" s="32"/>
      <c r="K49" s="32"/>
      <c r="L49" s="32">
        <f>-70250</f>
        <v>-70250</v>
      </c>
    </row>
    <row r="50" spans="1:12" x14ac:dyDescent="0.25">
      <c r="B50" s="32"/>
      <c r="C50" s="32"/>
      <c r="D50" s="32"/>
      <c r="E50" s="32"/>
      <c r="F50" s="32"/>
      <c r="G50" s="33"/>
      <c r="H50" s="32"/>
      <c r="I50" s="32"/>
      <c r="J50" s="32"/>
      <c r="K50" s="32"/>
      <c r="L50" s="32"/>
    </row>
    <row r="51" spans="1:12" x14ac:dyDescent="0.25">
      <c r="B51" s="32"/>
      <c r="C51" s="32"/>
      <c r="D51" s="32"/>
      <c r="E51" s="32"/>
      <c r="F51" s="32"/>
      <c r="G51" s="33"/>
      <c r="H51" s="32"/>
      <c r="I51" s="32"/>
      <c r="J51" s="32"/>
      <c r="K51" s="32"/>
      <c r="L51" s="32"/>
    </row>
    <row r="52" spans="1:12" x14ac:dyDescent="0.25">
      <c r="B52" s="32"/>
      <c r="C52" s="32"/>
      <c r="D52" s="32"/>
      <c r="E52" s="32"/>
      <c r="F52" s="32">
        <f>SUM(F48:F50)</f>
        <v>360415.05599999998</v>
      </c>
      <c r="G52" s="33"/>
      <c r="H52" s="32"/>
      <c r="I52" s="32"/>
      <c r="J52" s="32"/>
      <c r="K52" s="32"/>
      <c r="L52" s="32">
        <f>SUM(L48:L49)</f>
        <v>384664.02463999996</v>
      </c>
    </row>
    <row r="53" spans="1:12" x14ac:dyDescent="0.25">
      <c r="B53" s="32"/>
      <c r="C53" s="32"/>
      <c r="D53" s="32"/>
      <c r="E53" s="32"/>
      <c r="F53" s="32"/>
      <c r="G53" s="33"/>
      <c r="H53" s="32"/>
      <c r="I53" s="32"/>
      <c r="J53" s="32"/>
      <c r="K53" s="32"/>
      <c r="L53" s="32"/>
    </row>
    <row r="54" spans="1:12" x14ac:dyDescent="0.25">
      <c r="B54" s="32"/>
      <c r="C54" s="32"/>
      <c r="D54" s="32"/>
      <c r="E54" s="32"/>
      <c r="F54" s="32"/>
      <c r="G54" s="33"/>
      <c r="H54" s="32"/>
      <c r="I54" s="32"/>
      <c r="J54" s="32"/>
      <c r="K54" s="32"/>
      <c r="L54" s="32"/>
    </row>
    <row r="55" spans="1:12" x14ac:dyDescent="0.25">
      <c r="G55" s="33"/>
      <c r="H55" s="32"/>
      <c r="I55" s="32"/>
      <c r="J55" s="32"/>
      <c r="K55" s="32"/>
      <c r="L55" s="32"/>
    </row>
    <row r="56" spans="1:12" x14ac:dyDescent="0.25">
      <c r="G56" s="33"/>
      <c r="H56" s="32"/>
      <c r="I56" s="32"/>
      <c r="J56" s="32"/>
      <c r="K56" s="32"/>
      <c r="L56" s="32"/>
    </row>
    <row r="57" spans="1:12" x14ac:dyDescent="0.25">
      <c r="B57" s="41">
        <v>2024</v>
      </c>
      <c r="C57" s="41">
        <v>2025</v>
      </c>
      <c r="G57" s="33"/>
    </row>
    <row r="58" spans="1:12" x14ac:dyDescent="0.25">
      <c r="A58" s="42" t="s">
        <v>114</v>
      </c>
      <c r="B58" s="32">
        <f>3500*26</f>
        <v>91000</v>
      </c>
      <c r="C58">
        <f>94000</f>
        <v>94000</v>
      </c>
      <c r="G58" s="33"/>
    </row>
    <row r="59" spans="1:12" x14ac:dyDescent="0.25">
      <c r="G59" s="33"/>
    </row>
    <row r="60" spans="1:12" x14ac:dyDescent="0.25">
      <c r="G60" s="33"/>
    </row>
    <row r="61" spans="1:12" x14ac:dyDescent="0.25">
      <c r="G61" s="33"/>
      <c r="K61" s="40">
        <f>42700+C62+C63+C64</f>
        <v>195324.60400000002</v>
      </c>
    </row>
    <row r="62" spans="1:12" x14ac:dyDescent="0.25">
      <c r="A62" s="43" t="s">
        <v>115</v>
      </c>
      <c r="B62" s="32">
        <f>10741*12</f>
        <v>128892</v>
      </c>
      <c r="C62" s="32">
        <f>B62+B62*0.1</f>
        <v>141781.20000000001</v>
      </c>
      <c r="G62" s="33"/>
    </row>
    <row r="63" spans="1:12" ht="30" x14ac:dyDescent="0.25">
      <c r="A63" s="44" t="s">
        <v>116</v>
      </c>
      <c r="B63" s="32">
        <f>250*12</f>
        <v>3000</v>
      </c>
      <c r="C63" s="40">
        <f>B63*0.1+B63</f>
        <v>3300</v>
      </c>
      <c r="G63" s="33"/>
    </row>
    <row r="64" spans="1:12" ht="30" x14ac:dyDescent="0.25">
      <c r="A64" s="44" t="s">
        <v>117</v>
      </c>
      <c r="B64" s="32">
        <f>571.47*12</f>
        <v>6857.64</v>
      </c>
      <c r="C64" s="40">
        <f>B64*0.1+B64</f>
        <v>7543.4040000000005</v>
      </c>
      <c r="G64" s="33"/>
    </row>
    <row r="65" spans="1:7" x14ac:dyDescent="0.25">
      <c r="G65" s="33"/>
    </row>
    <row r="66" spans="1:7" x14ac:dyDescent="0.25">
      <c r="A66" t="s">
        <v>118</v>
      </c>
      <c r="B66" s="32">
        <f>4700*4</f>
        <v>18800</v>
      </c>
      <c r="C66" s="40">
        <f>B66*0.05+B66</f>
        <v>19740</v>
      </c>
      <c r="G66" s="33"/>
    </row>
    <row r="67" spans="1:7" x14ac:dyDescent="0.25">
      <c r="G67" s="33"/>
    </row>
    <row r="68" spans="1:7" x14ac:dyDescent="0.25">
      <c r="A68" t="s">
        <v>119</v>
      </c>
      <c r="C68" s="40">
        <v>2500</v>
      </c>
      <c r="G68" s="33"/>
    </row>
    <row r="69" spans="1:7" x14ac:dyDescent="0.25">
      <c r="C69" s="40"/>
      <c r="G69" s="33"/>
    </row>
    <row r="70" spans="1:7" x14ac:dyDescent="0.25">
      <c r="A70" t="s">
        <v>120</v>
      </c>
      <c r="C70" s="40">
        <v>3000</v>
      </c>
      <c r="G70" s="33"/>
    </row>
    <row r="71" spans="1:7" x14ac:dyDescent="0.25">
      <c r="C71" s="40"/>
      <c r="G71" s="33"/>
    </row>
    <row r="72" spans="1:7" x14ac:dyDescent="0.25">
      <c r="A72" t="s">
        <v>121</v>
      </c>
      <c r="C72" s="40">
        <v>3000</v>
      </c>
      <c r="G72" s="33"/>
    </row>
    <row r="73" spans="1:7" x14ac:dyDescent="0.25">
      <c r="C73" s="40"/>
      <c r="G73" s="33"/>
    </row>
    <row r="74" spans="1:7" x14ac:dyDescent="0.25">
      <c r="A74" t="s">
        <v>122</v>
      </c>
      <c r="C74" s="40">
        <f>900*12</f>
        <v>10800</v>
      </c>
      <c r="G74" s="33"/>
    </row>
    <row r="75" spans="1:7" x14ac:dyDescent="0.25">
      <c r="G75" s="33"/>
    </row>
    <row r="76" spans="1:7" x14ac:dyDescent="0.25">
      <c r="A76" t="s">
        <v>123</v>
      </c>
      <c r="C76" s="40">
        <v>10000</v>
      </c>
      <c r="G76" s="33"/>
    </row>
    <row r="77" spans="1:7" x14ac:dyDescent="0.25">
      <c r="G77" s="33"/>
    </row>
    <row r="78" spans="1:7" x14ac:dyDescent="0.25">
      <c r="A78" t="s">
        <v>124</v>
      </c>
      <c r="C78" s="40">
        <v>2500</v>
      </c>
      <c r="G78" s="33"/>
    </row>
    <row r="79" spans="1:7" x14ac:dyDescent="0.25">
      <c r="G79" s="33"/>
    </row>
    <row r="80" spans="1:7" x14ac:dyDescent="0.25">
      <c r="A80" t="s">
        <v>125</v>
      </c>
      <c r="C80" s="40">
        <f>600*12</f>
        <v>7200</v>
      </c>
      <c r="G80" s="33"/>
    </row>
    <row r="81" spans="1:7" x14ac:dyDescent="0.25">
      <c r="G81" s="33"/>
    </row>
    <row r="82" spans="1:7" ht="30" x14ac:dyDescent="0.25">
      <c r="A82" s="42" t="s">
        <v>126</v>
      </c>
      <c r="C82" s="40">
        <f>400*12</f>
        <v>4800</v>
      </c>
      <c r="G82" s="33"/>
    </row>
    <row r="83" spans="1:7" x14ac:dyDescent="0.25">
      <c r="G83" s="33"/>
    </row>
    <row r="84" spans="1:7" x14ac:dyDescent="0.25">
      <c r="G84" s="33"/>
    </row>
    <row r="85" spans="1:7" x14ac:dyDescent="0.25">
      <c r="G85" s="33"/>
    </row>
    <row r="86" spans="1:7" x14ac:dyDescent="0.25">
      <c r="G86" s="33"/>
    </row>
    <row r="87" spans="1:7" x14ac:dyDescent="0.25">
      <c r="G87" s="33"/>
    </row>
    <row r="88" spans="1:7" x14ac:dyDescent="0.25">
      <c r="G88" s="33"/>
    </row>
    <row r="89" spans="1:7" x14ac:dyDescent="0.25">
      <c r="D89" s="45" t="s">
        <v>127</v>
      </c>
      <c r="G89" s="33"/>
    </row>
    <row r="90" spans="1:7" x14ac:dyDescent="0.25">
      <c r="A90" s="31" t="s">
        <v>128</v>
      </c>
      <c r="B90" s="31"/>
      <c r="C90" s="46">
        <f>SUM(C58:C82)</f>
        <v>310164.60400000005</v>
      </c>
      <c r="D90" s="46">
        <f>C90/12</f>
        <v>25847.050333333336</v>
      </c>
      <c r="G90" s="33"/>
    </row>
  </sheetData>
  <printOptions gridLines="1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Salaries</vt:lpstr>
      <vt:lpstr>Budget!Print_Area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Anne McManus-Castro</cp:lastModifiedBy>
  <cp:lastPrinted>2024-10-11T13:59:35Z</cp:lastPrinted>
  <dcterms:created xsi:type="dcterms:W3CDTF">2018-02-14T19:20:21Z</dcterms:created>
  <dcterms:modified xsi:type="dcterms:W3CDTF">2024-10-11T14:00:01Z</dcterms:modified>
</cp:coreProperties>
</file>